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90" yWindow="450" windowWidth="28530" windowHeight="13215"/>
  </bookViews>
  <sheets>
    <sheet name="Rekapitulace stavby" sheetId="1" r:id="rId1"/>
    <sheet name="SO 01 - Chropyně - Věžky ..." sheetId="2" r:id="rId2"/>
    <sheet name="SO 02 - Věžky - Přerov (ST)" sheetId="3" r:id="rId3"/>
    <sheet name="SO 04 - VON společné" sheetId="4" r:id="rId4"/>
    <sheet name="SO 05 - Materiál SŽDC" sheetId="5" r:id="rId5"/>
  </sheets>
  <definedNames>
    <definedName name="_xlnm._FilterDatabase" localSheetId="1" hidden="1">'SO 01 - Chropyně - Věžky ...'!$C$81:$K$185</definedName>
    <definedName name="_xlnm._FilterDatabase" localSheetId="2" hidden="1">'SO 02 - Věžky - Přerov (ST)'!$C$81:$K$191</definedName>
    <definedName name="_xlnm._FilterDatabase" localSheetId="3" hidden="1">'SO 04 - VON společné'!$C$80:$K$115</definedName>
    <definedName name="_xlnm._FilterDatabase" localSheetId="4" hidden="1">'SO 05 - Materiál SŽDC'!$C$78:$K$83</definedName>
    <definedName name="_xlnm.Print_Titles" localSheetId="0">'Rekapitulace stavby'!$52:$52</definedName>
    <definedName name="_xlnm.Print_Titles" localSheetId="1">'SO 01 - Chropyně - Věžky ...'!$81:$81</definedName>
    <definedName name="_xlnm.Print_Titles" localSheetId="2">'SO 02 - Věžky - Přerov (ST)'!$81:$81</definedName>
    <definedName name="_xlnm.Print_Titles" localSheetId="3">'SO 04 - VON společné'!$80:$80</definedName>
    <definedName name="_xlnm.Print_Titles" localSheetId="4">'SO 05 - Materiál SŽDC'!$78:$78</definedName>
    <definedName name="_xlnm.Print_Area" localSheetId="0">'Rekapitulace stavby'!$D$4:$AO$36,'Rekapitulace stavby'!$C$42:$AQ$59</definedName>
    <definedName name="_xlnm.Print_Area" localSheetId="1">'SO 01 - Chropyně - Věžky ...'!$C$4:$J$39,'SO 01 - Chropyně - Věžky ...'!$C$45:$J$63,'SO 01 - Chropyně - Věžky ...'!$C$69:$K$185</definedName>
    <definedName name="_xlnm.Print_Area" localSheetId="2">'SO 02 - Věžky - Přerov (ST)'!$C$4:$J$39,'SO 02 - Věžky - Přerov (ST)'!$C$45:$J$63,'SO 02 - Věžky - Přerov (ST)'!$C$69:$K$191</definedName>
    <definedName name="_xlnm.Print_Area" localSheetId="3">'SO 04 - VON společné'!$C$4:$J$39,'SO 04 - VON společné'!$C$45:$J$62,'SO 04 - VON společné'!$C$68:$K$115</definedName>
    <definedName name="_xlnm.Print_Area" localSheetId="4">'SO 05 - Materiál SŽDC'!$C$4:$J$39,'SO 05 - Materiál SŽDC'!$C$45:$J$60,'SO 05 - Materiál SŽDC'!$C$66:$K$83</definedName>
  </definedNames>
  <calcPr calcId="145621"/>
</workbook>
</file>

<file path=xl/calcChain.xml><?xml version="1.0" encoding="utf-8"?>
<calcChain xmlns="http://schemas.openxmlformats.org/spreadsheetml/2006/main">
  <c r="J37" i="5" l="1"/>
  <c r="J36" i="5"/>
  <c r="AY58" i="1"/>
  <c r="J35" i="5"/>
  <c r="AX58" i="1" s="1"/>
  <c r="BI82" i="5"/>
  <c r="BH82" i="5"/>
  <c r="BG82" i="5"/>
  <c r="F35" i="5" s="1"/>
  <c r="BB58" i="1" s="1"/>
  <c r="BF82" i="5"/>
  <c r="T82" i="5"/>
  <c r="R82" i="5"/>
  <c r="P82" i="5"/>
  <c r="P79" i="5" s="1"/>
  <c r="AU58" i="1" s="1"/>
  <c r="BK82" i="5"/>
  <c r="J82" i="5"/>
  <c r="BE82" i="5"/>
  <c r="BI80" i="5"/>
  <c r="F37" i="5" s="1"/>
  <c r="BD58" i="1" s="1"/>
  <c r="BH80" i="5"/>
  <c r="BG80" i="5"/>
  <c r="BF80" i="5"/>
  <c r="F34" i="5" s="1"/>
  <c r="BA58" i="1" s="1"/>
  <c r="J34" i="5"/>
  <c r="AW58" i="1" s="1"/>
  <c r="T80" i="5"/>
  <c r="T79" i="5"/>
  <c r="R80" i="5"/>
  <c r="R79" i="5" s="1"/>
  <c r="P80" i="5"/>
  <c r="BK80" i="5"/>
  <c r="BK79" i="5"/>
  <c r="J79" i="5" s="1"/>
  <c r="J80" i="5"/>
  <c r="BE80" i="5"/>
  <c r="F73" i="5"/>
  <c r="E71" i="5"/>
  <c r="F52" i="5"/>
  <c r="E50" i="5"/>
  <c r="J24" i="5"/>
  <c r="E24" i="5"/>
  <c r="J55" i="5" s="1"/>
  <c r="J76" i="5"/>
  <c r="J23" i="5"/>
  <c r="J21" i="5"/>
  <c r="E21" i="5"/>
  <c r="J20" i="5"/>
  <c r="J18" i="5"/>
  <c r="E18" i="5"/>
  <c r="F76" i="5" s="1"/>
  <c r="F55" i="5"/>
  <c r="J17" i="5"/>
  <c r="J15" i="5"/>
  <c r="E15" i="5"/>
  <c r="F75" i="5"/>
  <c r="F54" i="5"/>
  <c r="J14" i="5"/>
  <c r="J12" i="5"/>
  <c r="J73" i="5" s="1"/>
  <c r="E7" i="5"/>
  <c r="E69" i="5"/>
  <c r="E48" i="5"/>
  <c r="J37" i="4"/>
  <c r="J36" i="4"/>
  <c r="AY57" i="1"/>
  <c r="J35" i="4"/>
  <c r="AX57" i="1"/>
  <c r="BI114" i="4"/>
  <c r="BH114" i="4"/>
  <c r="BG114" i="4"/>
  <c r="BF114" i="4"/>
  <c r="T114" i="4"/>
  <c r="R114" i="4"/>
  <c r="P114" i="4"/>
  <c r="BK114" i="4"/>
  <c r="J114" i="4"/>
  <c r="BE114" i="4"/>
  <c r="BI112" i="4"/>
  <c r="BH112" i="4"/>
  <c r="BG112" i="4"/>
  <c r="BF112" i="4"/>
  <c r="T112" i="4"/>
  <c r="R112" i="4"/>
  <c r="P112" i="4"/>
  <c r="BK112" i="4"/>
  <c r="J112" i="4"/>
  <c r="BE112" i="4"/>
  <c r="BI110" i="4"/>
  <c r="BH110" i="4"/>
  <c r="BG110" i="4"/>
  <c r="BF110" i="4"/>
  <c r="T110" i="4"/>
  <c r="R110" i="4"/>
  <c r="P110" i="4"/>
  <c r="BK110" i="4"/>
  <c r="J110" i="4"/>
  <c r="BE110" i="4"/>
  <c r="BI108" i="4"/>
  <c r="BH108" i="4"/>
  <c r="BG108" i="4"/>
  <c r="BF108" i="4"/>
  <c r="T108" i="4"/>
  <c r="R108" i="4"/>
  <c r="P108" i="4"/>
  <c r="BK108" i="4"/>
  <c r="J108" i="4"/>
  <c r="BE108" i="4"/>
  <c r="BI106" i="4"/>
  <c r="BH106" i="4"/>
  <c r="BG106" i="4"/>
  <c r="BF106" i="4"/>
  <c r="T106" i="4"/>
  <c r="R106" i="4"/>
  <c r="P106" i="4"/>
  <c r="BK106" i="4"/>
  <c r="J106" i="4"/>
  <c r="BE106" i="4"/>
  <c r="BI104" i="4"/>
  <c r="BH104" i="4"/>
  <c r="BG104" i="4"/>
  <c r="BF104" i="4"/>
  <c r="T104" i="4"/>
  <c r="R104" i="4"/>
  <c r="P104" i="4"/>
  <c r="BK104" i="4"/>
  <c r="J104" i="4"/>
  <c r="BE104" i="4"/>
  <c r="BI102" i="4"/>
  <c r="BH102" i="4"/>
  <c r="BG102" i="4"/>
  <c r="BF102" i="4"/>
  <c r="T102" i="4"/>
  <c r="R102" i="4"/>
  <c r="P102" i="4"/>
  <c r="BK102" i="4"/>
  <c r="J102" i="4"/>
  <c r="BE102" i="4"/>
  <c r="BI100" i="4"/>
  <c r="BH100" i="4"/>
  <c r="BG100" i="4"/>
  <c r="BF100" i="4"/>
  <c r="T100" i="4"/>
  <c r="R100" i="4"/>
  <c r="P100" i="4"/>
  <c r="BK100" i="4"/>
  <c r="J100" i="4"/>
  <c r="BE100" i="4"/>
  <c r="BI98" i="4"/>
  <c r="BH98" i="4"/>
  <c r="BG98" i="4"/>
  <c r="BF98" i="4"/>
  <c r="T98" i="4"/>
  <c r="R98" i="4"/>
  <c r="P98" i="4"/>
  <c r="BK98" i="4"/>
  <c r="J98" i="4"/>
  <c r="BE98" i="4"/>
  <c r="BI96" i="4"/>
  <c r="BH96" i="4"/>
  <c r="BG96" i="4"/>
  <c r="BF96" i="4"/>
  <c r="T96" i="4"/>
  <c r="R96" i="4"/>
  <c r="P96" i="4"/>
  <c r="BK96" i="4"/>
  <c r="J96" i="4"/>
  <c r="BE96" i="4"/>
  <c r="BI94" i="4"/>
  <c r="BH94" i="4"/>
  <c r="BG94" i="4"/>
  <c r="BF94" i="4"/>
  <c r="T94" i="4"/>
  <c r="R94" i="4"/>
  <c r="P94" i="4"/>
  <c r="BK94" i="4"/>
  <c r="J94" i="4"/>
  <c r="BE94" i="4"/>
  <c r="BI92" i="4"/>
  <c r="BH92" i="4"/>
  <c r="BG92" i="4"/>
  <c r="BF92" i="4"/>
  <c r="T92" i="4"/>
  <c r="R92" i="4"/>
  <c r="P92" i="4"/>
  <c r="BK92" i="4"/>
  <c r="J92" i="4"/>
  <c r="BE92" i="4"/>
  <c r="BI90" i="4"/>
  <c r="BH90" i="4"/>
  <c r="BG90" i="4"/>
  <c r="BF90" i="4"/>
  <c r="T90" i="4"/>
  <c r="R90" i="4"/>
  <c r="P90" i="4"/>
  <c r="BK90" i="4"/>
  <c r="BK87" i="4" s="1"/>
  <c r="J87" i="4" s="1"/>
  <c r="J61" i="4" s="1"/>
  <c r="J90" i="4"/>
  <c r="BE90" i="4"/>
  <c r="BI88" i="4"/>
  <c r="BH88" i="4"/>
  <c r="BG88" i="4"/>
  <c r="BF88" i="4"/>
  <c r="T88" i="4"/>
  <c r="T87" i="4"/>
  <c r="R88" i="4"/>
  <c r="P88" i="4"/>
  <c r="P87" i="4"/>
  <c r="BK88" i="4"/>
  <c r="J88" i="4"/>
  <c r="BE88" i="4" s="1"/>
  <c r="BI85" i="4"/>
  <c r="BH85" i="4"/>
  <c r="BG85" i="4"/>
  <c r="BF85" i="4"/>
  <c r="T85" i="4"/>
  <c r="R85" i="4"/>
  <c r="R82" i="4" s="1"/>
  <c r="P85" i="4"/>
  <c r="BK85" i="4"/>
  <c r="J85" i="4"/>
  <c r="BE85" i="4"/>
  <c r="BI83" i="4"/>
  <c r="F37" i="4" s="1"/>
  <c r="BD57" i="1" s="1"/>
  <c r="BH83" i="4"/>
  <c r="F36" i="4" s="1"/>
  <c r="BC57" i="1" s="1"/>
  <c r="BG83" i="4"/>
  <c r="F35" i="4"/>
  <c r="BB57" i="1" s="1"/>
  <c r="BF83" i="4"/>
  <c r="T83" i="4"/>
  <c r="T82" i="4"/>
  <c r="R83" i="4"/>
  <c r="P83" i="4"/>
  <c r="P82" i="4" s="1"/>
  <c r="BK83" i="4"/>
  <c r="BK82" i="4" s="1"/>
  <c r="BK81" i="4" s="1"/>
  <c r="J81" i="4" s="1"/>
  <c r="J82" i="4"/>
  <c r="J60" i="4" s="1"/>
  <c r="J83" i="4"/>
  <c r="BE83" i="4" s="1"/>
  <c r="F33" i="4" s="1"/>
  <c r="AZ57" i="1" s="1"/>
  <c r="F75" i="4"/>
  <c r="E73" i="4"/>
  <c r="F52" i="4"/>
  <c r="E50" i="4"/>
  <c r="J24" i="4"/>
  <c r="E24" i="4"/>
  <c r="J78" i="4"/>
  <c r="J55" i="4"/>
  <c r="J23" i="4"/>
  <c r="J21" i="4"/>
  <c r="E21" i="4"/>
  <c r="J54" i="4" s="1"/>
  <c r="J77" i="4"/>
  <c r="J20" i="4"/>
  <c r="J18" i="4"/>
  <c r="E18" i="4"/>
  <c r="J17" i="4"/>
  <c r="J15" i="4"/>
  <c r="E15" i="4"/>
  <c r="F77" i="4" s="1"/>
  <c r="F54" i="4"/>
  <c r="J14" i="4"/>
  <c r="J12" i="4"/>
  <c r="J75" i="4" s="1"/>
  <c r="E7" i="4"/>
  <c r="J37" i="3"/>
  <c r="J36" i="3"/>
  <c r="AY56" i="1" s="1"/>
  <c r="J35" i="3"/>
  <c r="AX56" i="1"/>
  <c r="BI190" i="3"/>
  <c r="BH190" i="3"/>
  <c r="BG190" i="3"/>
  <c r="BF190" i="3"/>
  <c r="T190" i="3"/>
  <c r="R190" i="3"/>
  <c r="P190" i="3"/>
  <c r="BK190" i="3"/>
  <c r="J190" i="3"/>
  <c r="BE190" i="3" s="1"/>
  <c r="BI188" i="3"/>
  <c r="BH188" i="3"/>
  <c r="BG188" i="3"/>
  <c r="BF188" i="3"/>
  <c r="T188" i="3"/>
  <c r="R188" i="3"/>
  <c r="P188" i="3"/>
  <c r="BK188" i="3"/>
  <c r="J188" i="3"/>
  <c r="BE188" i="3"/>
  <c r="BI186" i="3"/>
  <c r="BH186" i="3"/>
  <c r="BG186" i="3"/>
  <c r="BF186" i="3"/>
  <c r="T186" i="3"/>
  <c r="R186" i="3"/>
  <c r="P186" i="3"/>
  <c r="BK186" i="3"/>
  <c r="J186" i="3"/>
  <c r="BE186" i="3" s="1"/>
  <c r="BI184" i="3"/>
  <c r="BH184" i="3"/>
  <c r="BG184" i="3"/>
  <c r="BF184" i="3"/>
  <c r="T184" i="3"/>
  <c r="R184" i="3"/>
  <c r="P184" i="3"/>
  <c r="BK184" i="3"/>
  <c r="J184" i="3"/>
  <c r="BE184" i="3"/>
  <c r="BI182" i="3"/>
  <c r="BH182" i="3"/>
  <c r="BG182" i="3"/>
  <c r="BF182" i="3"/>
  <c r="T182" i="3"/>
  <c r="R182" i="3"/>
  <c r="P182" i="3"/>
  <c r="BK182" i="3"/>
  <c r="J182" i="3"/>
  <c r="BE182" i="3" s="1"/>
  <c r="BI180" i="3"/>
  <c r="BH180" i="3"/>
  <c r="BG180" i="3"/>
  <c r="BF180" i="3"/>
  <c r="T180" i="3"/>
  <c r="R180" i="3"/>
  <c r="P180" i="3"/>
  <c r="BK180" i="3"/>
  <c r="J180" i="3"/>
  <c r="BE180" i="3"/>
  <c r="BI178" i="3"/>
  <c r="BH178" i="3"/>
  <c r="BG178" i="3"/>
  <c r="BF178" i="3"/>
  <c r="T178" i="3"/>
  <c r="R178" i="3"/>
  <c r="P178" i="3"/>
  <c r="BK178" i="3"/>
  <c r="J178" i="3"/>
  <c r="BE178" i="3" s="1"/>
  <c r="BI176" i="3"/>
  <c r="BH176" i="3"/>
  <c r="BG176" i="3"/>
  <c r="BF176" i="3"/>
  <c r="T176" i="3"/>
  <c r="R176" i="3"/>
  <c r="P176" i="3"/>
  <c r="BK176" i="3"/>
  <c r="J176" i="3"/>
  <c r="BE176" i="3"/>
  <c r="BI174" i="3"/>
  <c r="BH174" i="3"/>
  <c r="BG174" i="3"/>
  <c r="BF174" i="3"/>
  <c r="T174" i="3"/>
  <c r="R174" i="3"/>
  <c r="P174" i="3"/>
  <c r="BK174" i="3"/>
  <c r="J174" i="3"/>
  <c r="BE174" i="3" s="1"/>
  <c r="BI172" i="3"/>
  <c r="BH172" i="3"/>
  <c r="BG172" i="3"/>
  <c r="BF172" i="3"/>
  <c r="T172" i="3"/>
  <c r="R172" i="3"/>
  <c r="P172" i="3"/>
  <c r="BK172" i="3"/>
  <c r="J172" i="3"/>
  <c r="BE172" i="3"/>
  <c r="BI170" i="3"/>
  <c r="BH170" i="3"/>
  <c r="BG170" i="3"/>
  <c r="BF170" i="3"/>
  <c r="T170" i="3"/>
  <c r="R170" i="3"/>
  <c r="P170" i="3"/>
  <c r="BK170" i="3"/>
  <c r="J170" i="3"/>
  <c r="BE170" i="3" s="1"/>
  <c r="BI168" i="3"/>
  <c r="BH168" i="3"/>
  <c r="BG168" i="3"/>
  <c r="BF168" i="3"/>
  <c r="T168" i="3"/>
  <c r="R168" i="3"/>
  <c r="P168" i="3"/>
  <c r="BK168" i="3"/>
  <c r="J168" i="3"/>
  <c r="BE168" i="3"/>
  <c r="BI166" i="3"/>
  <c r="BH166" i="3"/>
  <c r="BG166" i="3"/>
  <c r="BF166" i="3"/>
  <c r="T166" i="3"/>
  <c r="R166" i="3"/>
  <c r="P166" i="3"/>
  <c r="BK166" i="3"/>
  <c r="J166" i="3"/>
  <c r="BE166" i="3" s="1"/>
  <c r="BI164" i="3"/>
  <c r="BH164" i="3"/>
  <c r="BG164" i="3"/>
  <c r="BF164" i="3"/>
  <c r="T164" i="3"/>
  <c r="R164" i="3"/>
  <c r="P164" i="3"/>
  <c r="BK164" i="3"/>
  <c r="J164" i="3"/>
  <c r="BE164" i="3"/>
  <c r="BI162" i="3"/>
  <c r="BH162" i="3"/>
  <c r="BG162" i="3"/>
  <c r="BF162" i="3"/>
  <c r="T162" i="3"/>
  <c r="R162" i="3"/>
  <c r="P162" i="3"/>
  <c r="BK162" i="3"/>
  <c r="J162" i="3"/>
  <c r="BE162" i="3" s="1"/>
  <c r="BI160" i="3"/>
  <c r="BH160" i="3"/>
  <c r="BG160" i="3"/>
  <c r="BF160" i="3"/>
  <c r="T160" i="3"/>
  <c r="R160" i="3"/>
  <c r="P160" i="3"/>
  <c r="BK160" i="3"/>
  <c r="J160" i="3"/>
  <c r="BE160" i="3"/>
  <c r="BI158" i="3"/>
  <c r="BH158" i="3"/>
  <c r="BG158" i="3"/>
  <c r="BF158" i="3"/>
  <c r="T158" i="3"/>
  <c r="R158" i="3"/>
  <c r="P158" i="3"/>
  <c r="BK158" i="3"/>
  <c r="BK145" i="3" s="1"/>
  <c r="J145" i="3" s="1"/>
  <c r="J62" i="3" s="1"/>
  <c r="J158" i="3"/>
  <c r="BE158" i="3" s="1"/>
  <c r="BI156" i="3"/>
  <c r="BH156" i="3"/>
  <c r="BG156" i="3"/>
  <c r="BF156" i="3"/>
  <c r="T156" i="3"/>
  <c r="R156" i="3"/>
  <c r="P156" i="3"/>
  <c r="BK156" i="3"/>
  <c r="J156" i="3"/>
  <c r="BE156" i="3"/>
  <c r="BI154" i="3"/>
  <c r="BH154" i="3"/>
  <c r="BG154" i="3"/>
  <c r="BF154" i="3"/>
  <c r="T154" i="3"/>
  <c r="R154" i="3"/>
  <c r="P154" i="3"/>
  <c r="BK154" i="3"/>
  <c r="J154" i="3"/>
  <c r="BE154" i="3" s="1"/>
  <c r="BI152" i="3"/>
  <c r="BH152" i="3"/>
  <c r="BG152" i="3"/>
  <c r="BF152" i="3"/>
  <c r="T152" i="3"/>
  <c r="R152" i="3"/>
  <c r="P152" i="3"/>
  <c r="BK152" i="3"/>
  <c r="J152" i="3"/>
  <c r="BE152" i="3"/>
  <c r="BI150" i="3"/>
  <c r="BH150" i="3"/>
  <c r="BG150" i="3"/>
  <c r="BF150" i="3"/>
  <c r="T150" i="3"/>
  <c r="R150" i="3"/>
  <c r="P150" i="3"/>
  <c r="BK150" i="3"/>
  <c r="J150" i="3"/>
  <c r="BE150" i="3" s="1"/>
  <c r="BI148" i="3"/>
  <c r="BH148" i="3"/>
  <c r="BG148" i="3"/>
  <c r="BF148" i="3"/>
  <c r="T148" i="3"/>
  <c r="R148" i="3"/>
  <c r="R145" i="3" s="1"/>
  <c r="P148" i="3"/>
  <c r="BK148" i="3"/>
  <c r="J148" i="3"/>
  <c r="BE148" i="3"/>
  <c r="BI146" i="3"/>
  <c r="BH146" i="3"/>
  <c r="BG146" i="3"/>
  <c r="BF146" i="3"/>
  <c r="T146" i="3"/>
  <c r="R146" i="3"/>
  <c r="P146" i="3"/>
  <c r="P145" i="3" s="1"/>
  <c r="BK146" i="3"/>
  <c r="J146" i="3"/>
  <c r="BE146" i="3" s="1"/>
  <c r="BI143" i="3"/>
  <c r="BH143" i="3"/>
  <c r="BG143" i="3"/>
  <c r="BF143" i="3"/>
  <c r="T143" i="3"/>
  <c r="R143" i="3"/>
  <c r="P143" i="3"/>
  <c r="BK143" i="3"/>
  <c r="J143" i="3"/>
  <c r="BE143" i="3" s="1"/>
  <c r="BI141" i="3"/>
  <c r="BH141" i="3"/>
  <c r="BG141" i="3"/>
  <c r="BF141" i="3"/>
  <c r="T141" i="3"/>
  <c r="R141" i="3"/>
  <c r="P141" i="3"/>
  <c r="BK141" i="3"/>
  <c r="J141" i="3"/>
  <c r="BE141" i="3"/>
  <c r="BI139" i="3"/>
  <c r="BH139" i="3"/>
  <c r="BG139" i="3"/>
  <c r="BF139" i="3"/>
  <c r="T139" i="3"/>
  <c r="R139" i="3"/>
  <c r="P139" i="3"/>
  <c r="BK139" i="3"/>
  <c r="J139" i="3"/>
  <c r="BE139" i="3" s="1"/>
  <c r="BI137" i="3"/>
  <c r="BH137" i="3"/>
  <c r="BG137" i="3"/>
  <c r="BF137" i="3"/>
  <c r="T137" i="3"/>
  <c r="R137" i="3"/>
  <c r="P137" i="3"/>
  <c r="BK137" i="3"/>
  <c r="J137" i="3"/>
  <c r="BE137" i="3"/>
  <c r="BI135" i="3"/>
  <c r="BH135" i="3"/>
  <c r="BG135" i="3"/>
  <c r="BF135" i="3"/>
  <c r="T135" i="3"/>
  <c r="R135" i="3"/>
  <c r="P135" i="3"/>
  <c r="BK135" i="3"/>
  <c r="J135" i="3"/>
  <c r="BE135" i="3" s="1"/>
  <c r="BI133" i="3"/>
  <c r="BH133" i="3"/>
  <c r="BG133" i="3"/>
  <c r="BF133" i="3"/>
  <c r="T133" i="3"/>
  <c r="R133" i="3"/>
  <c r="P133" i="3"/>
  <c r="BK133" i="3"/>
  <c r="J133" i="3"/>
  <c r="BE133" i="3"/>
  <c r="BI131" i="3"/>
  <c r="BH131" i="3"/>
  <c r="BG131" i="3"/>
  <c r="BF131" i="3"/>
  <c r="T131" i="3"/>
  <c r="R131" i="3"/>
  <c r="P131" i="3"/>
  <c r="BK131" i="3"/>
  <c r="J131" i="3"/>
  <c r="BE131" i="3" s="1"/>
  <c r="BI129" i="3"/>
  <c r="BH129" i="3"/>
  <c r="BG129" i="3"/>
  <c r="BF129" i="3"/>
  <c r="T129" i="3"/>
  <c r="R129" i="3"/>
  <c r="P129" i="3"/>
  <c r="BK129" i="3"/>
  <c r="J129" i="3"/>
  <c r="BE129" i="3"/>
  <c r="BI127" i="3"/>
  <c r="BH127" i="3"/>
  <c r="BG127" i="3"/>
  <c r="BF127" i="3"/>
  <c r="T127" i="3"/>
  <c r="R127" i="3"/>
  <c r="P127" i="3"/>
  <c r="BK127" i="3"/>
  <c r="J127" i="3"/>
  <c r="BE127" i="3" s="1"/>
  <c r="BI125" i="3"/>
  <c r="BH125" i="3"/>
  <c r="BG125" i="3"/>
  <c r="BF125" i="3"/>
  <c r="T125" i="3"/>
  <c r="R125" i="3"/>
  <c r="P125" i="3"/>
  <c r="BK125" i="3"/>
  <c r="J125" i="3"/>
  <c r="BE125" i="3"/>
  <c r="BI123" i="3"/>
  <c r="BH123" i="3"/>
  <c r="BG123" i="3"/>
  <c r="BF123" i="3"/>
  <c r="T123" i="3"/>
  <c r="R123" i="3"/>
  <c r="P123" i="3"/>
  <c r="BK123" i="3"/>
  <c r="J123" i="3"/>
  <c r="BE123" i="3" s="1"/>
  <c r="BI121" i="3"/>
  <c r="BH121" i="3"/>
  <c r="BG121" i="3"/>
  <c r="BF121" i="3"/>
  <c r="T121" i="3"/>
  <c r="R121" i="3"/>
  <c r="P121" i="3"/>
  <c r="BK121" i="3"/>
  <c r="J121" i="3"/>
  <c r="BE121" i="3"/>
  <c r="BI119" i="3"/>
  <c r="BH119" i="3"/>
  <c r="BG119" i="3"/>
  <c r="BF119" i="3"/>
  <c r="T119" i="3"/>
  <c r="R119" i="3"/>
  <c r="P119" i="3"/>
  <c r="BK119" i="3"/>
  <c r="J119" i="3"/>
  <c r="BE119" i="3" s="1"/>
  <c r="BI117" i="3"/>
  <c r="BH117" i="3"/>
  <c r="BG117" i="3"/>
  <c r="BF117" i="3"/>
  <c r="T117" i="3"/>
  <c r="R117" i="3"/>
  <c r="P117" i="3"/>
  <c r="BK117" i="3"/>
  <c r="J117" i="3"/>
  <c r="BE117" i="3"/>
  <c r="BI115" i="3"/>
  <c r="BH115" i="3"/>
  <c r="BG115" i="3"/>
  <c r="BF115" i="3"/>
  <c r="T115" i="3"/>
  <c r="R115" i="3"/>
  <c r="P115" i="3"/>
  <c r="BK115" i="3"/>
  <c r="J115" i="3"/>
  <c r="BE115" i="3" s="1"/>
  <c r="BI113" i="3"/>
  <c r="BH113" i="3"/>
  <c r="BG113" i="3"/>
  <c r="BF113" i="3"/>
  <c r="T113" i="3"/>
  <c r="R113" i="3"/>
  <c r="P113" i="3"/>
  <c r="BK113" i="3"/>
  <c r="J113" i="3"/>
  <c r="BE113" i="3"/>
  <c r="BI111" i="3"/>
  <c r="BH111" i="3"/>
  <c r="BG111" i="3"/>
  <c r="BF111" i="3"/>
  <c r="T111" i="3"/>
  <c r="R111" i="3"/>
  <c r="P111" i="3"/>
  <c r="BK111" i="3"/>
  <c r="J111" i="3"/>
  <c r="BE111" i="3" s="1"/>
  <c r="BI109" i="3"/>
  <c r="BH109" i="3"/>
  <c r="BG109" i="3"/>
  <c r="BF109" i="3"/>
  <c r="T109" i="3"/>
  <c r="R109" i="3"/>
  <c r="P109" i="3"/>
  <c r="BK109" i="3"/>
  <c r="J109" i="3"/>
  <c r="BE109" i="3"/>
  <c r="BI107" i="3"/>
  <c r="BH107" i="3"/>
  <c r="BG107" i="3"/>
  <c r="BF107" i="3"/>
  <c r="T107" i="3"/>
  <c r="R107" i="3"/>
  <c r="P107" i="3"/>
  <c r="BK107" i="3"/>
  <c r="J107" i="3"/>
  <c r="BE107" i="3" s="1"/>
  <c r="BI105" i="3"/>
  <c r="BH105" i="3"/>
  <c r="BG105" i="3"/>
  <c r="BF105" i="3"/>
  <c r="T105" i="3"/>
  <c r="R105" i="3"/>
  <c r="P105" i="3"/>
  <c r="BK105" i="3"/>
  <c r="J105" i="3"/>
  <c r="BE105" i="3"/>
  <c r="BI103" i="3"/>
  <c r="BH103" i="3"/>
  <c r="BG103" i="3"/>
  <c r="BF103" i="3"/>
  <c r="T103" i="3"/>
  <c r="R103" i="3"/>
  <c r="P103" i="3"/>
  <c r="BK103" i="3"/>
  <c r="J103" i="3"/>
  <c r="BE103" i="3" s="1"/>
  <c r="BI101" i="3"/>
  <c r="BH101" i="3"/>
  <c r="BG101" i="3"/>
  <c r="BF101" i="3"/>
  <c r="T101" i="3"/>
  <c r="R101" i="3"/>
  <c r="P101" i="3"/>
  <c r="BK101" i="3"/>
  <c r="J101" i="3"/>
  <c r="BE101" i="3"/>
  <c r="BI99" i="3"/>
  <c r="BH99" i="3"/>
  <c r="BG99" i="3"/>
  <c r="BF99" i="3"/>
  <c r="T99" i="3"/>
  <c r="R99" i="3"/>
  <c r="P99" i="3"/>
  <c r="BK99" i="3"/>
  <c r="J99" i="3"/>
  <c r="BE99" i="3" s="1"/>
  <c r="BI97" i="3"/>
  <c r="BH97" i="3"/>
  <c r="BG97" i="3"/>
  <c r="BF97" i="3"/>
  <c r="T97" i="3"/>
  <c r="R97" i="3"/>
  <c r="P97" i="3"/>
  <c r="BK97" i="3"/>
  <c r="J97" i="3"/>
  <c r="BE97" i="3"/>
  <c r="BI95" i="3"/>
  <c r="BH95" i="3"/>
  <c r="BG95" i="3"/>
  <c r="BF95" i="3"/>
  <c r="T95" i="3"/>
  <c r="R95" i="3"/>
  <c r="P95" i="3"/>
  <c r="BK95" i="3"/>
  <c r="J95" i="3"/>
  <c r="BE95" i="3" s="1"/>
  <c r="BI93" i="3"/>
  <c r="BH93" i="3"/>
  <c r="BG93" i="3"/>
  <c r="BF93" i="3"/>
  <c r="T93" i="3"/>
  <c r="R93" i="3"/>
  <c r="P93" i="3"/>
  <c r="BK93" i="3"/>
  <c r="J93" i="3"/>
  <c r="BE93" i="3"/>
  <c r="BI91" i="3"/>
  <c r="BH91" i="3"/>
  <c r="BG91" i="3"/>
  <c r="BF91" i="3"/>
  <c r="T91" i="3"/>
  <c r="R91" i="3"/>
  <c r="P91" i="3"/>
  <c r="BK91" i="3"/>
  <c r="J91" i="3"/>
  <c r="BE91" i="3" s="1"/>
  <c r="BI89" i="3"/>
  <c r="BH89" i="3"/>
  <c r="BG89" i="3"/>
  <c r="BF89" i="3"/>
  <c r="T89" i="3"/>
  <c r="R89" i="3"/>
  <c r="P89" i="3"/>
  <c r="BK89" i="3"/>
  <c r="J89" i="3"/>
  <c r="BE89" i="3"/>
  <c r="BI87" i="3"/>
  <c r="F37" i="3" s="1"/>
  <c r="BD56" i="1" s="1"/>
  <c r="BH87" i="3"/>
  <c r="BG87" i="3"/>
  <c r="BF87" i="3"/>
  <c r="T87" i="3"/>
  <c r="R87" i="3"/>
  <c r="P87" i="3"/>
  <c r="BK87" i="3"/>
  <c r="J87" i="3"/>
  <c r="BE87" i="3" s="1"/>
  <c r="BI85" i="3"/>
  <c r="BH85" i="3"/>
  <c r="F36" i="3" s="1"/>
  <c r="BC56" i="1" s="1"/>
  <c r="BG85" i="3"/>
  <c r="BF85" i="3"/>
  <c r="J34" i="3"/>
  <c r="AW56" i="1" s="1"/>
  <c r="T85" i="3"/>
  <c r="R85" i="3"/>
  <c r="R84" i="3" s="1"/>
  <c r="R83" i="3" s="1"/>
  <c r="R82" i="3" s="1"/>
  <c r="P85" i="3"/>
  <c r="BK85" i="3"/>
  <c r="J85" i="3"/>
  <c r="BE85" i="3"/>
  <c r="F33" i="3"/>
  <c r="AZ56" i="1" s="1"/>
  <c r="F76" i="3"/>
  <c r="E74" i="3"/>
  <c r="F52" i="3"/>
  <c r="E50" i="3"/>
  <c r="J24" i="3"/>
  <c r="E24" i="3"/>
  <c r="J79" i="3" s="1"/>
  <c r="J55" i="3"/>
  <c r="J23" i="3"/>
  <c r="J21" i="3"/>
  <c r="E21" i="3"/>
  <c r="J78" i="3"/>
  <c r="J54" i="3"/>
  <c r="J20" i="3"/>
  <c r="J18" i="3"/>
  <c r="E18" i="3"/>
  <c r="F55" i="3" s="1"/>
  <c r="F79" i="3"/>
  <c r="J17" i="3"/>
  <c r="J15" i="3"/>
  <c r="E15" i="3"/>
  <c r="J14" i="3"/>
  <c r="J12" i="3"/>
  <c r="E7" i="3"/>
  <c r="E48" i="3" s="1"/>
  <c r="J37" i="2"/>
  <c r="J36" i="2"/>
  <c r="AY55" i="1"/>
  <c r="J35" i="2"/>
  <c r="AX55" i="1"/>
  <c r="BI184" i="2"/>
  <c r="BH184" i="2"/>
  <c r="BG184" i="2"/>
  <c r="BF184" i="2"/>
  <c r="T184" i="2"/>
  <c r="R184" i="2"/>
  <c r="P184" i="2"/>
  <c r="BK184" i="2"/>
  <c r="J184" i="2"/>
  <c r="BE184" i="2"/>
  <c r="BI182" i="2"/>
  <c r="BH182" i="2"/>
  <c r="BG182" i="2"/>
  <c r="BF182" i="2"/>
  <c r="T182" i="2"/>
  <c r="R182" i="2"/>
  <c r="P182" i="2"/>
  <c r="BK182" i="2"/>
  <c r="J182" i="2"/>
  <c r="BE182" i="2"/>
  <c r="BI180" i="2"/>
  <c r="BH180" i="2"/>
  <c r="BG180" i="2"/>
  <c r="BF180" i="2"/>
  <c r="T180" i="2"/>
  <c r="R180" i="2"/>
  <c r="P180" i="2"/>
  <c r="BK180" i="2"/>
  <c r="J180" i="2"/>
  <c r="BE180" i="2"/>
  <c r="BI178" i="2"/>
  <c r="BH178" i="2"/>
  <c r="BG178" i="2"/>
  <c r="BF178" i="2"/>
  <c r="T178" i="2"/>
  <c r="R178" i="2"/>
  <c r="P178" i="2"/>
  <c r="BK178" i="2"/>
  <c r="J178" i="2"/>
  <c r="BE178" i="2"/>
  <c r="BI176" i="2"/>
  <c r="BH176" i="2"/>
  <c r="BG176" i="2"/>
  <c r="BF176" i="2"/>
  <c r="T176" i="2"/>
  <c r="R176" i="2"/>
  <c r="P176" i="2"/>
  <c r="BK176" i="2"/>
  <c r="J176" i="2"/>
  <c r="BE176" i="2"/>
  <c r="BI174" i="2"/>
  <c r="BH174" i="2"/>
  <c r="BG174" i="2"/>
  <c r="BF174" i="2"/>
  <c r="T174" i="2"/>
  <c r="R174" i="2"/>
  <c r="P174" i="2"/>
  <c r="BK174" i="2"/>
  <c r="J174" i="2"/>
  <c r="BE174" i="2"/>
  <c r="BI172" i="2"/>
  <c r="BH172" i="2"/>
  <c r="BG172" i="2"/>
  <c r="BF172" i="2"/>
  <c r="T172" i="2"/>
  <c r="R172" i="2"/>
  <c r="P172" i="2"/>
  <c r="BK172" i="2"/>
  <c r="J172" i="2"/>
  <c r="BE172" i="2"/>
  <c r="BI170" i="2"/>
  <c r="BH170" i="2"/>
  <c r="BG170" i="2"/>
  <c r="BF170" i="2"/>
  <c r="T170" i="2"/>
  <c r="R170" i="2"/>
  <c r="P170" i="2"/>
  <c r="BK170" i="2"/>
  <c r="J170" i="2"/>
  <c r="BE170" i="2"/>
  <c r="BI168" i="2"/>
  <c r="BH168" i="2"/>
  <c r="BG168" i="2"/>
  <c r="BF168" i="2"/>
  <c r="T168" i="2"/>
  <c r="R168" i="2"/>
  <c r="P168" i="2"/>
  <c r="BK168" i="2"/>
  <c r="J168" i="2"/>
  <c r="BE168" i="2"/>
  <c r="BI166" i="2"/>
  <c r="BH166" i="2"/>
  <c r="BG166" i="2"/>
  <c r="BF166" i="2"/>
  <c r="T166" i="2"/>
  <c r="R166" i="2"/>
  <c r="P166" i="2"/>
  <c r="BK166" i="2"/>
  <c r="J166" i="2"/>
  <c r="BE166" i="2"/>
  <c r="BI164" i="2"/>
  <c r="BH164" i="2"/>
  <c r="BG164" i="2"/>
  <c r="BF164" i="2"/>
  <c r="T164" i="2"/>
  <c r="R164" i="2"/>
  <c r="P164" i="2"/>
  <c r="BK164" i="2"/>
  <c r="J164" i="2"/>
  <c r="BE164" i="2"/>
  <c r="BI162" i="2"/>
  <c r="BH162" i="2"/>
  <c r="BG162" i="2"/>
  <c r="BF162" i="2"/>
  <c r="T162" i="2"/>
  <c r="R162" i="2"/>
  <c r="P162" i="2"/>
  <c r="BK162" i="2"/>
  <c r="J162" i="2"/>
  <c r="BE162" i="2"/>
  <c r="BI160" i="2"/>
  <c r="BH160" i="2"/>
  <c r="BG160" i="2"/>
  <c r="BF160" i="2"/>
  <c r="T160" i="2"/>
  <c r="R160" i="2"/>
  <c r="P160" i="2"/>
  <c r="BK160" i="2"/>
  <c r="J160" i="2"/>
  <c r="BE160" i="2"/>
  <c r="BI158" i="2"/>
  <c r="BH158" i="2"/>
  <c r="BG158" i="2"/>
  <c r="BF158" i="2"/>
  <c r="T158" i="2"/>
  <c r="R158" i="2"/>
  <c r="P158" i="2"/>
  <c r="BK158" i="2"/>
  <c r="J158" i="2"/>
  <c r="BE158" i="2"/>
  <c r="BI156" i="2"/>
  <c r="BH156" i="2"/>
  <c r="BG156" i="2"/>
  <c r="BF156" i="2"/>
  <c r="T156" i="2"/>
  <c r="R156" i="2"/>
  <c r="P156" i="2"/>
  <c r="BK156" i="2"/>
  <c r="J156" i="2"/>
  <c r="BE156" i="2"/>
  <c r="BI154" i="2"/>
  <c r="BH154" i="2"/>
  <c r="BG154" i="2"/>
  <c r="BF154" i="2"/>
  <c r="T154" i="2"/>
  <c r="R154" i="2"/>
  <c r="P154" i="2"/>
  <c r="BK154" i="2"/>
  <c r="J154" i="2"/>
  <c r="BE154" i="2"/>
  <c r="BI152" i="2"/>
  <c r="BH152" i="2"/>
  <c r="BG152" i="2"/>
  <c r="BF152" i="2"/>
  <c r="T152" i="2"/>
  <c r="R152" i="2"/>
  <c r="P152" i="2"/>
  <c r="BK152" i="2"/>
  <c r="J152" i="2"/>
  <c r="BE152" i="2"/>
  <c r="BI150" i="2"/>
  <c r="BH150" i="2"/>
  <c r="BG150" i="2"/>
  <c r="BF150" i="2"/>
  <c r="T150" i="2"/>
  <c r="R150" i="2"/>
  <c r="P150" i="2"/>
  <c r="P145" i="2" s="1"/>
  <c r="BK150" i="2"/>
  <c r="BK145" i="2" s="1"/>
  <c r="J145" i="2" s="1"/>
  <c r="J62" i="2" s="1"/>
  <c r="J150" i="2"/>
  <c r="BE150" i="2"/>
  <c r="BI148" i="2"/>
  <c r="BH148" i="2"/>
  <c r="F36" i="2" s="1"/>
  <c r="BC55" i="1" s="1"/>
  <c r="BG148" i="2"/>
  <c r="BF148" i="2"/>
  <c r="T148" i="2"/>
  <c r="T145" i="2" s="1"/>
  <c r="R148" i="2"/>
  <c r="R145" i="2" s="1"/>
  <c r="P148" i="2"/>
  <c r="BK148" i="2"/>
  <c r="J148" i="2"/>
  <c r="BE148" i="2"/>
  <c r="BI146" i="2"/>
  <c r="BH146" i="2"/>
  <c r="BG146" i="2"/>
  <c r="BF146" i="2"/>
  <c r="T146" i="2"/>
  <c r="R146" i="2"/>
  <c r="P146" i="2"/>
  <c r="BK146" i="2"/>
  <c r="J146" i="2"/>
  <c r="BE146" i="2"/>
  <c r="BI143" i="2"/>
  <c r="BH143" i="2"/>
  <c r="BG143" i="2"/>
  <c r="BF143" i="2"/>
  <c r="T143" i="2"/>
  <c r="R143" i="2"/>
  <c r="P143" i="2"/>
  <c r="BK143" i="2"/>
  <c r="J143" i="2"/>
  <c r="BE143" i="2"/>
  <c r="BI141" i="2"/>
  <c r="BH141" i="2"/>
  <c r="BG141" i="2"/>
  <c r="BF141" i="2"/>
  <c r="T141" i="2"/>
  <c r="R141" i="2"/>
  <c r="P141" i="2"/>
  <c r="BK141" i="2"/>
  <c r="J141" i="2"/>
  <c r="BE141" i="2" s="1"/>
  <c r="BI139" i="2"/>
  <c r="BH139" i="2"/>
  <c r="BG139" i="2"/>
  <c r="BF139" i="2"/>
  <c r="T139" i="2"/>
  <c r="R139" i="2"/>
  <c r="P139" i="2"/>
  <c r="BK139" i="2"/>
  <c r="J139" i="2"/>
  <c r="BE139" i="2"/>
  <c r="BI137" i="2"/>
  <c r="BH137" i="2"/>
  <c r="BG137" i="2"/>
  <c r="BF137" i="2"/>
  <c r="T137" i="2"/>
  <c r="R137" i="2"/>
  <c r="P137" i="2"/>
  <c r="BK137" i="2"/>
  <c r="J137" i="2"/>
  <c r="BE137" i="2" s="1"/>
  <c r="BI135" i="2"/>
  <c r="BH135" i="2"/>
  <c r="BG135" i="2"/>
  <c r="BF135" i="2"/>
  <c r="T135" i="2"/>
  <c r="R135" i="2"/>
  <c r="P135" i="2"/>
  <c r="BK135" i="2"/>
  <c r="J135" i="2"/>
  <c r="BE135" i="2"/>
  <c r="BI133" i="2"/>
  <c r="BH133" i="2"/>
  <c r="BG133" i="2"/>
  <c r="BF133" i="2"/>
  <c r="T133" i="2"/>
  <c r="R133" i="2"/>
  <c r="P133" i="2"/>
  <c r="BK133" i="2"/>
  <c r="J133" i="2"/>
  <c r="BE133" i="2" s="1"/>
  <c r="BI131" i="2"/>
  <c r="BH131" i="2"/>
  <c r="BG131" i="2"/>
  <c r="BF131" i="2"/>
  <c r="T131" i="2"/>
  <c r="R131" i="2"/>
  <c r="P131" i="2"/>
  <c r="BK131" i="2"/>
  <c r="J131" i="2"/>
  <c r="BE131" i="2"/>
  <c r="BI129" i="2"/>
  <c r="BH129" i="2"/>
  <c r="BG129" i="2"/>
  <c r="BF129" i="2"/>
  <c r="T129" i="2"/>
  <c r="R129" i="2"/>
  <c r="P129" i="2"/>
  <c r="BK129" i="2"/>
  <c r="J129" i="2"/>
  <c r="BE129" i="2" s="1"/>
  <c r="BI127" i="2"/>
  <c r="BH127" i="2"/>
  <c r="BG127" i="2"/>
  <c r="BF127" i="2"/>
  <c r="T127" i="2"/>
  <c r="R127" i="2"/>
  <c r="P127" i="2"/>
  <c r="BK127" i="2"/>
  <c r="J127" i="2"/>
  <c r="BE127" i="2"/>
  <c r="BI125" i="2"/>
  <c r="BH125" i="2"/>
  <c r="BG125" i="2"/>
  <c r="BF125" i="2"/>
  <c r="T125" i="2"/>
  <c r="R125" i="2"/>
  <c r="P125" i="2"/>
  <c r="BK125" i="2"/>
  <c r="J125" i="2"/>
  <c r="BE125" i="2" s="1"/>
  <c r="BI123" i="2"/>
  <c r="BH123" i="2"/>
  <c r="BG123" i="2"/>
  <c r="BF123" i="2"/>
  <c r="T123" i="2"/>
  <c r="R123" i="2"/>
  <c r="P123" i="2"/>
  <c r="BK123" i="2"/>
  <c r="J123" i="2"/>
  <c r="BE123" i="2"/>
  <c r="BI121" i="2"/>
  <c r="BH121" i="2"/>
  <c r="BG121" i="2"/>
  <c r="BF121" i="2"/>
  <c r="T121" i="2"/>
  <c r="R121" i="2"/>
  <c r="P121" i="2"/>
  <c r="BK121" i="2"/>
  <c r="J121" i="2"/>
  <c r="BE121" i="2" s="1"/>
  <c r="BI119" i="2"/>
  <c r="BH119" i="2"/>
  <c r="BG119" i="2"/>
  <c r="BF119" i="2"/>
  <c r="T119" i="2"/>
  <c r="R119" i="2"/>
  <c r="P119" i="2"/>
  <c r="BK119" i="2"/>
  <c r="J119" i="2"/>
  <c r="BE119" i="2"/>
  <c r="BI117" i="2"/>
  <c r="BH117" i="2"/>
  <c r="BG117" i="2"/>
  <c r="BF117" i="2"/>
  <c r="T117" i="2"/>
  <c r="R117" i="2"/>
  <c r="P117" i="2"/>
  <c r="BK117" i="2"/>
  <c r="J117" i="2"/>
  <c r="BE117" i="2" s="1"/>
  <c r="BI115" i="2"/>
  <c r="BH115" i="2"/>
  <c r="BG115" i="2"/>
  <c r="BF115" i="2"/>
  <c r="T115" i="2"/>
  <c r="R115" i="2"/>
  <c r="P115" i="2"/>
  <c r="BK115" i="2"/>
  <c r="J115" i="2"/>
  <c r="BE115" i="2"/>
  <c r="BI113" i="2"/>
  <c r="BH113" i="2"/>
  <c r="BG113" i="2"/>
  <c r="BF113" i="2"/>
  <c r="T113" i="2"/>
  <c r="R113" i="2"/>
  <c r="P113" i="2"/>
  <c r="BK113" i="2"/>
  <c r="J113" i="2"/>
  <c r="BE113" i="2" s="1"/>
  <c r="BI111" i="2"/>
  <c r="BH111" i="2"/>
  <c r="BG111" i="2"/>
  <c r="BF111" i="2"/>
  <c r="T111" i="2"/>
  <c r="R111" i="2"/>
  <c r="P111" i="2"/>
  <c r="BK111" i="2"/>
  <c r="J111" i="2"/>
  <c r="BE111" i="2"/>
  <c r="BI109" i="2"/>
  <c r="BH109" i="2"/>
  <c r="BG109" i="2"/>
  <c r="BF109" i="2"/>
  <c r="T109" i="2"/>
  <c r="R109" i="2"/>
  <c r="P109" i="2"/>
  <c r="BK109" i="2"/>
  <c r="J109" i="2"/>
  <c r="BE109" i="2" s="1"/>
  <c r="BI107" i="2"/>
  <c r="BH107" i="2"/>
  <c r="BG107" i="2"/>
  <c r="BF107" i="2"/>
  <c r="T107" i="2"/>
  <c r="R107" i="2"/>
  <c r="P107" i="2"/>
  <c r="BK107" i="2"/>
  <c r="J107" i="2"/>
  <c r="BE107" i="2"/>
  <c r="BI105" i="2"/>
  <c r="BH105" i="2"/>
  <c r="BG105" i="2"/>
  <c r="BF105" i="2"/>
  <c r="T105" i="2"/>
  <c r="R105" i="2"/>
  <c r="P105" i="2"/>
  <c r="BK105" i="2"/>
  <c r="J105" i="2"/>
  <c r="BE105" i="2" s="1"/>
  <c r="BI103" i="2"/>
  <c r="BH103" i="2"/>
  <c r="BG103" i="2"/>
  <c r="BF103" i="2"/>
  <c r="T103" i="2"/>
  <c r="R103" i="2"/>
  <c r="P103" i="2"/>
  <c r="BK103" i="2"/>
  <c r="J103" i="2"/>
  <c r="BE103" i="2"/>
  <c r="BI101" i="2"/>
  <c r="BH101" i="2"/>
  <c r="BG101" i="2"/>
  <c r="BF101" i="2"/>
  <c r="T101" i="2"/>
  <c r="R101" i="2"/>
  <c r="P101" i="2"/>
  <c r="BK101" i="2"/>
  <c r="J101" i="2"/>
  <c r="BE101" i="2" s="1"/>
  <c r="BI99" i="2"/>
  <c r="BH99" i="2"/>
  <c r="BG99" i="2"/>
  <c r="BF99" i="2"/>
  <c r="T99" i="2"/>
  <c r="R99" i="2"/>
  <c r="P99" i="2"/>
  <c r="BK99" i="2"/>
  <c r="J99" i="2"/>
  <c r="BE99" i="2"/>
  <c r="BI97" i="2"/>
  <c r="BH97" i="2"/>
  <c r="BG97" i="2"/>
  <c r="BF97" i="2"/>
  <c r="T97" i="2"/>
  <c r="R97" i="2"/>
  <c r="P97" i="2"/>
  <c r="BK97" i="2"/>
  <c r="J97" i="2"/>
  <c r="BE97" i="2" s="1"/>
  <c r="BI95" i="2"/>
  <c r="BH95" i="2"/>
  <c r="BG95" i="2"/>
  <c r="BF95" i="2"/>
  <c r="T95" i="2"/>
  <c r="R95" i="2"/>
  <c r="P95" i="2"/>
  <c r="BK95" i="2"/>
  <c r="J95" i="2"/>
  <c r="BE95" i="2"/>
  <c r="BI93" i="2"/>
  <c r="BH93" i="2"/>
  <c r="BG93" i="2"/>
  <c r="BF93" i="2"/>
  <c r="T93" i="2"/>
  <c r="R93" i="2"/>
  <c r="P93" i="2"/>
  <c r="BK93" i="2"/>
  <c r="J93" i="2"/>
  <c r="BE93" i="2" s="1"/>
  <c r="BI91" i="2"/>
  <c r="BH91" i="2"/>
  <c r="BG91" i="2"/>
  <c r="BF91" i="2"/>
  <c r="T91" i="2"/>
  <c r="R91" i="2"/>
  <c r="P91" i="2"/>
  <c r="BK91" i="2"/>
  <c r="J91" i="2"/>
  <c r="BE91" i="2"/>
  <c r="BI89" i="2"/>
  <c r="BH89" i="2"/>
  <c r="BG89" i="2"/>
  <c r="BF89" i="2"/>
  <c r="T89" i="2"/>
  <c r="T84" i="2" s="1"/>
  <c r="T83" i="2" s="1"/>
  <c r="T82" i="2" s="1"/>
  <c r="R89" i="2"/>
  <c r="R84" i="2" s="1"/>
  <c r="R83" i="2" s="1"/>
  <c r="R82" i="2" s="1"/>
  <c r="P89" i="2"/>
  <c r="BK89" i="2"/>
  <c r="J89" i="2"/>
  <c r="BE89" i="2" s="1"/>
  <c r="BI87" i="2"/>
  <c r="BH87" i="2"/>
  <c r="BG87" i="2"/>
  <c r="F35" i="2" s="1"/>
  <c r="BB55" i="1" s="1"/>
  <c r="BF87" i="2"/>
  <c r="T87" i="2"/>
  <c r="R87" i="2"/>
  <c r="P87" i="2"/>
  <c r="P84" i="2" s="1"/>
  <c r="P83" i="2" s="1"/>
  <c r="P82" i="2" s="1"/>
  <c r="AU55" i="1" s="1"/>
  <c r="BK87" i="2"/>
  <c r="J87" i="2"/>
  <c r="BE87" i="2"/>
  <c r="BI85" i="2"/>
  <c r="F37" i="2" s="1"/>
  <c r="BD55" i="1" s="1"/>
  <c r="BH85" i="2"/>
  <c r="BG85" i="2"/>
  <c r="BF85" i="2"/>
  <c r="F34" i="2"/>
  <c r="BA55" i="1" s="1"/>
  <c r="T85" i="2"/>
  <c r="R85" i="2"/>
  <c r="P85" i="2"/>
  <c r="BK85" i="2"/>
  <c r="BK84" i="2"/>
  <c r="BK83" i="2" s="1"/>
  <c r="J83" i="2" s="1"/>
  <c r="J85" i="2"/>
  <c r="BE85" i="2" s="1"/>
  <c r="J60" i="2"/>
  <c r="F76" i="2"/>
  <c r="E74" i="2"/>
  <c r="F52" i="2"/>
  <c r="E50" i="2"/>
  <c r="J24" i="2"/>
  <c r="E24" i="2"/>
  <c r="J79" i="2"/>
  <c r="J55" i="2"/>
  <c r="J23" i="2"/>
  <c r="J21" i="2"/>
  <c r="E21" i="2"/>
  <c r="J54" i="2" s="1"/>
  <c r="J20" i="2"/>
  <c r="J18" i="2"/>
  <c r="E18" i="2"/>
  <c r="J17" i="2"/>
  <c r="J15" i="2"/>
  <c r="E15" i="2"/>
  <c r="F78" i="2" s="1"/>
  <c r="F54" i="2"/>
  <c r="J14" i="2"/>
  <c r="J12" i="2"/>
  <c r="J76" i="2" s="1"/>
  <c r="E7" i="2"/>
  <c r="AS54" i="1"/>
  <c r="L50" i="1"/>
  <c r="AM50" i="1"/>
  <c r="AM49" i="1"/>
  <c r="L49" i="1"/>
  <c r="AM47" i="1"/>
  <c r="L47" i="1"/>
  <c r="L45" i="1"/>
  <c r="L44" i="1"/>
  <c r="J52" i="4" l="1"/>
  <c r="J52" i="5"/>
  <c r="J52" i="2"/>
  <c r="F36" i="5"/>
  <c r="BC58" i="1" s="1"/>
  <c r="J30" i="5"/>
  <c r="J59" i="5"/>
  <c r="BD54" i="1"/>
  <c r="W33" i="1" s="1"/>
  <c r="BC54" i="1"/>
  <c r="BB54" i="1"/>
  <c r="J59" i="4"/>
  <c r="J30" i="4"/>
  <c r="F33" i="2"/>
  <c r="AZ55" i="1" s="1"/>
  <c r="BA54" i="1"/>
  <c r="J34" i="2"/>
  <c r="AW55" i="1" s="1"/>
  <c r="F34" i="3"/>
  <c r="BA56" i="1" s="1"/>
  <c r="E71" i="4"/>
  <c r="E48" i="4"/>
  <c r="J78" i="2"/>
  <c r="J33" i="2"/>
  <c r="AV55" i="1" s="1"/>
  <c r="AT55" i="1" s="1"/>
  <c r="J84" i="2"/>
  <c r="J61" i="2" s="1"/>
  <c r="E72" i="3"/>
  <c r="F78" i="3"/>
  <c r="F54" i="3"/>
  <c r="BK84" i="3"/>
  <c r="T145" i="3"/>
  <c r="J33" i="4"/>
  <c r="AV57" i="1" s="1"/>
  <c r="P81" i="4"/>
  <c r="AU57" i="1" s="1"/>
  <c r="E72" i="2"/>
  <c r="E48" i="2"/>
  <c r="F79" i="2"/>
  <c r="F55" i="2"/>
  <c r="J76" i="3"/>
  <c r="J52" i="3"/>
  <c r="J33" i="3"/>
  <c r="AV56" i="1" s="1"/>
  <c r="AT56" i="1" s="1"/>
  <c r="F78" i="4"/>
  <c r="F55" i="4"/>
  <c r="F34" i="4"/>
  <c r="BA57" i="1" s="1"/>
  <c r="J34" i="4"/>
  <c r="AW57" i="1" s="1"/>
  <c r="R87" i="4"/>
  <c r="R81" i="4" s="1"/>
  <c r="J33" i="5"/>
  <c r="AV58" i="1" s="1"/>
  <c r="AT58" i="1" s="1"/>
  <c r="F33" i="5"/>
  <c r="AZ58" i="1" s="1"/>
  <c r="BK82" i="2"/>
  <c r="J82" i="2" s="1"/>
  <c r="P84" i="3"/>
  <c r="P83" i="3" s="1"/>
  <c r="P82" i="3" s="1"/>
  <c r="AU56" i="1" s="1"/>
  <c r="AU54" i="1" s="1"/>
  <c r="T84" i="3"/>
  <c r="T83" i="3" s="1"/>
  <c r="F35" i="3"/>
  <c r="BB56" i="1" s="1"/>
  <c r="T81" i="4"/>
  <c r="J75" i="5"/>
  <c r="J54" i="5"/>
  <c r="J39" i="5" l="1"/>
  <c r="AG58" i="1"/>
  <c r="AN58" i="1" s="1"/>
  <c r="AZ54" i="1"/>
  <c r="AV54" i="1" s="1"/>
  <c r="AX54" i="1"/>
  <c r="W31" i="1"/>
  <c r="J59" i="2"/>
  <c r="J30" i="2"/>
  <c r="T82" i="3"/>
  <c r="AT57" i="1"/>
  <c r="W30" i="1"/>
  <c r="AW54" i="1"/>
  <c r="AK30" i="1" s="1"/>
  <c r="J84" i="3"/>
  <c r="J61" i="3" s="1"/>
  <c r="BK83" i="3"/>
  <c r="AG57" i="1"/>
  <c r="AN57" i="1" s="1"/>
  <c r="J39" i="4"/>
  <c r="AY54" i="1"/>
  <c r="W32" i="1"/>
  <c r="W29" i="1" l="1"/>
  <c r="AK29" i="1"/>
  <c r="AT54" i="1"/>
  <c r="J83" i="3"/>
  <c r="J60" i="3" s="1"/>
  <c r="BK82" i="3"/>
  <c r="J82" i="3" s="1"/>
  <c r="AG55" i="1"/>
  <c r="J39" i="2"/>
  <c r="AN55" i="1" l="1"/>
  <c r="J30" i="3"/>
  <c r="J59" i="3"/>
  <c r="AG56" i="1" l="1"/>
  <c r="J39" i="3"/>
  <c r="AN56" i="1" l="1"/>
  <c r="AG54" i="1"/>
  <c r="AK26" i="1" l="1"/>
  <c r="AK35" i="1" s="1"/>
  <c r="AN54" i="1"/>
</calcChain>
</file>

<file path=xl/sharedStrings.xml><?xml version="1.0" encoding="utf-8"?>
<sst xmlns="http://schemas.openxmlformats.org/spreadsheetml/2006/main" count="2862" uniqueCount="462">
  <si>
    <t>Export Komplet</t>
  </si>
  <si>
    <t/>
  </si>
  <si>
    <t>2.0</t>
  </si>
  <si>
    <t>False</t>
  </si>
  <si>
    <t>{aec45c96-d4be-4609-93c4-a70a6a60e683}</t>
  </si>
  <si>
    <t>&gt;&gt;  skryté sloupce  &lt;&lt;</t>
  </si>
  <si>
    <t>0,01</t>
  </si>
  <si>
    <t>21</t>
  </si>
  <si>
    <t>15</t>
  </si>
  <si>
    <t>REKAPITULACE STAVBY</t>
  </si>
  <si>
    <t>v ---  níže se nacházejí doplnkové a pomocné údaje k sestavám  --- v</t>
  </si>
  <si>
    <t>Návod na vyplnění</t>
  </si>
  <si>
    <t>0,001</t>
  </si>
  <si>
    <t>Kód:</t>
  </si>
  <si>
    <t>19_021</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</si>
  <si>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</si>
  <si>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</si>
  <si>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Chropyně - Přerov</t>
  </si>
  <si>
    <t>KSO:</t>
  </si>
  <si>
    <t>CC-CZ:</t>
  </si>
  <si>
    <t>Místo:</t>
  </si>
  <si>
    <t xml:space="preserve"> </t>
  </si>
  <si>
    <t>Datum:</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</si>
  <si>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</si>
  <si>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</si>
  <si>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</si>
  <si>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</si>
  <si>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</si>
  <si>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</si>
  <si>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</si>
  <si>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</si>
  <si>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</si>
  <si>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</si>
  <si>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</si>
  <si>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</si>
  <si>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</si>
  <si>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</si>
  <si>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</si>
  <si>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</si>
  <si>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</si>
  <si>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</si>
  <si>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</si>
  <si>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</si>
  <si>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</si>
  <si>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</si>
  <si>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</si>
  <si>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</si>
  <si>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</si>
  <si>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</si>
  <si>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</si>
  <si>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</si>
  <si>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</si>
  <si>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</si>
  <si>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</si>
  <si>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</si>
  <si>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</si>
  <si>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</si>
  <si>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</si>
  <si>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</si>
  <si>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</si>
  <si>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</si>
  <si>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</si>
  <si>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</si>
  <si>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</si>
  <si>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</si>
  <si>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</si>
  <si>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</si>
  <si>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</si>
  <si>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</si>
  <si>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</si>
  <si>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</si>
  <si>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</si>
  <si>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Chropyně - Věžky (ST)</t>
  </si>
  <si>
    <t>STA</t>
  </si>
  <si>
    <t>1</t>
  </si>
  <si>
    <t>{9fe10852-e0b3-4b6f-a22c-ac67cae40fa9}</t>
  </si>
  <si>
    <t>2</t>
  </si>
  <si>
    <t>SO 02</t>
  </si>
  <si>
    <t>Věžky - Přerov (ST)</t>
  </si>
  <si>
    <t>{3a1e4b56-e9a3-4fa5-8915-d3694ab4350b}</t>
  </si>
  <si>
    <t>SO 04</t>
  </si>
  <si>
    <t>VON společné</t>
  </si>
  <si>
    <t>{4cf23109-d746-4778-8445-f2182a71b250}</t>
  </si>
  <si>
    <t>SO 05</t>
  </si>
  <si>
    <t>Materiál SŽDC</t>
  </si>
  <si>
    <t>{79172973-2e18-43f3-8c50-b3df2f7e3ddf}</t>
  </si>
  <si>
    <t>KRYCÍ LIST SOUPISU PRACÍ</t>
  </si>
  <si>
    <t>Objekt:</t>
  </si>
  <si>
    <t>SO 01 - Chropyně - Věžky (ST)</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</si>
  <si>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</si>
  <si>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</si>
  <si>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</si>
  <si>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</si>
  <si>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</si>
  <si>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</si>
  <si>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</si>
  <si>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</si>
  <si>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</si>
  <si>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</si>
  <si>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</si>
  <si>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</si>
  <si>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</si>
  <si>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</si>
  <si>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</si>
  <si>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</si>
  <si>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</si>
  <si>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</si>
  <si>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</si>
  <si>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</si>
  <si>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</si>
  <si>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</si>
  <si>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</si>
  <si>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</si>
  <si>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</si>
  <si>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</si>
  <si>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</si>
  <si>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5905065010</t>
  </si>
  <si>
    <t>Samostatná úprava vrstvy kolejového lože pod ložnou plochou pražců v koleji</t>
  </si>
  <si>
    <t>m2</t>
  </si>
  <si>
    <t>Sborník UOŽI 01 2019</t>
  </si>
  <si>
    <t>4</t>
  </si>
  <si>
    <t>-1541421738</t>
  </si>
  <si>
    <t>PP</t>
  </si>
  <si>
    <t>Samostatná úprava vrstvy kolejového lože pod ložnou plochou pražců v koleji. Poznámka: 1. V cenách jsou započteny náklady na urovnání a homogenizaci vrstvy kameniva. 2. V cenách nejsou obsaženy náklady na dodávku a doplnění kameniva.</t>
  </si>
  <si>
    <t>5905085050</t>
  </si>
  <si>
    <t>Souvislé čištění KL strojně koleje pražce betonové rozdělení "d"</t>
  </si>
  <si>
    <t>km</t>
  </si>
  <si>
    <t>418947060</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</si>
  <si>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</si>
  <si>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t>
  </si>
  <si>
    <t>5905105030</t>
  </si>
  <si>
    <t>Doplnění KL kamenivem souvisle strojně v koleji</t>
  </si>
  <si>
    <t>m3</t>
  </si>
  <si>
    <t>92920416</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</si>
  <si>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</si>
  <si>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</si>
  <si>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t>
  </si>
  <si>
    <t>-1844652583</t>
  </si>
  <si>
    <t>Snížení KL pod patou kolejnice v koleji. Poznámka: 1. V cenách jsou započteny náklady na snížení KL pod patou kolejnice ručně vidlemi. 2. V cenách nejsou obsaženy náklady na doplnění a dodávku kameniva.</t>
  </si>
  <si>
    <t>5906130400</t>
  </si>
  <si>
    <t>Montáž kolejového roštu v ose koleje pražce betonové vystrojené tv. S49 rozdělení "u"</t>
  </si>
  <si>
    <t>-834484587</t>
  </si>
  <si>
    <t>Montáž kolejového roštu v ose koleje pražce betonové vystrojené tv. S49 rozdělení "u". Poznámka: 1. V cenách jsou započteny náklady na vrtání pražců dřevěných nevystrojených, manipulaci a montáž KR. 2. V cenách nejsou obsaženy náklady na dodávku materiálu.</t>
  </si>
  <si>
    <t>6</t>
  </si>
  <si>
    <t>5907010090</t>
  </si>
  <si>
    <t>Výměna LISŮ tv. S49 rozdělení "u"</t>
  </si>
  <si>
    <t>m</t>
  </si>
  <si>
    <t>1945976832</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</si>
  <si>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</si>
  <si>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7</t>
  </si>
  <si>
    <t>5907050020</t>
  </si>
  <si>
    <t>Dělení kolejnic řezáním nebo rozbroušením tv. S49</t>
  </si>
  <si>
    <t>kus</t>
  </si>
  <si>
    <t>827596507</t>
  </si>
  <si>
    <t>Dělení kolejnic řezáním nebo rozbroušením tv. S49. Poznámka: 1. V cenách jsou započteny náklady na manipulaci podložení, označení a provedení řezu kolejnice.</t>
  </si>
  <si>
    <t>8</t>
  </si>
  <si>
    <t>5907050120</t>
  </si>
  <si>
    <t>Dělení kolejnic kyslíkem tv. S49</t>
  </si>
  <si>
    <t>-2130818805</t>
  </si>
  <si>
    <t>Dělení kolejnic kyslíkem tv. S49. Poznámka: 1. V cenách jsou započteny náklady na manipulaci podložení, označení a provedení řezu kolejnice.</t>
  </si>
  <si>
    <t>9</t>
  </si>
  <si>
    <t>5909030020</t>
  </si>
  <si>
    <t>Následná úprava GPK koleje směrové a výškové uspořádání pražce betonové</t>
  </si>
  <si>
    <t>785488182</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</si>
  <si>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</si>
  <si>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10</t>
  </si>
  <si>
    <t>5909032020</t>
  </si>
  <si>
    <t>Přesná úprava GPK koleje směrové a výškové uspořádání pražce betonové</t>
  </si>
  <si>
    <t>2079774670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</si>
  <si>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</si>
  <si>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11</t>
  </si>
  <si>
    <t>5909042010</t>
  </si>
  <si>
    <t>Přesná úprava GPK výhybky směrové a výškové uspořádání pražce dřevěné nebo ocelové</t>
  </si>
  <si>
    <t>-1906190182</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</si>
  <si>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</si>
  <si>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12</t>
  </si>
  <si>
    <t>5909050010</t>
  </si>
  <si>
    <t>Stabilizace kolejového lože koleje nově zřízeného nebo čistého</t>
  </si>
  <si>
    <t>696651332</t>
  </si>
  <si>
    <t>Stabilizace kolejového lože koleje nově zřízeného nebo čistého. Poznámka: 1. V cenách jsou započteny náklady na stabilizaci v režimu s řízeným (konstantním) poklesem včetně měření a předání tištěných výstupů.</t>
  </si>
  <si>
    <t>13</t>
  </si>
  <si>
    <t>5910015020</t>
  </si>
  <si>
    <t>Odtavovací stykové svařování mobilní svářečkou kolejnic nových délky do 150 m tv. S49</t>
  </si>
  <si>
    <t>svar</t>
  </si>
  <si>
    <t>1732585840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</si>
  <si>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</si>
  <si>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14</t>
  </si>
  <si>
    <t>5910020130</t>
  </si>
  <si>
    <t>Svařování kolejnic termitem plný předehřev standardní spára svar jednotlivý tv. S49</t>
  </si>
  <si>
    <t>1997104106</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</si>
  <si>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</si>
  <si>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</si>
  <si>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t>
  </si>
  <si>
    <t>754327550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</si>
  <si>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</si>
  <si>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16</t>
  </si>
  <si>
    <t>5910040330</t>
  </si>
  <si>
    <t>Umožnění volné dilatace kolejnice demontáž upevňovadel s osazením kluzných podložek rozdělení pražců "u"</t>
  </si>
  <si>
    <t>-263427355</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</si>
  <si>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</si>
  <si>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17</t>
  </si>
  <si>
    <t>5910040430</t>
  </si>
  <si>
    <t>Umožnění volné dilatace kolejnice montáž upevňovadel s odstraněním kluzných podložek rozdělení pražců "u"</t>
  </si>
  <si>
    <t>1777350556</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</si>
  <si>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</si>
  <si>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18</t>
  </si>
  <si>
    <t>5912005090</t>
  </si>
  <si>
    <t>Výměna návěstidla staničníku</t>
  </si>
  <si>
    <t>-978731310</t>
  </si>
  <si>
    <t>Výměna návěstidla staničníku. Poznámka: 1. V cenách jsou započteny náklady na demontáž, výměnu a montáž s upevněním na sloupek, skálu nebo zeď. 2. V cenách nejsou obsaženy náklady na dodávku materiálu.</t>
  </si>
  <si>
    <t>19</t>
  </si>
  <si>
    <t>M</t>
  </si>
  <si>
    <t>5962101100</t>
  </si>
  <si>
    <t>Návěstidlo staničník 320x610 pozink jednomístný</t>
  </si>
  <si>
    <t>983805028</t>
  </si>
  <si>
    <t>20</t>
  </si>
  <si>
    <t>5913035210</t>
  </si>
  <si>
    <t>Demontáž celopryžové přejezdové konstrukce silně zatížené v koleji část vnější a vnitřní bez závěrných zídek</t>
  </si>
  <si>
    <t>1772524647</t>
  </si>
  <si>
    <t>Demontáž celopryžové přejezdové konstrukce silně zatížené v koleji část vnější a vnitřní bez závěrných zídek. Poznámka: 1. V cenách jsou započteny náklady na demontáž konstrukce, naložení na dopravní prostředek.</t>
  </si>
  <si>
    <t>5913035220</t>
  </si>
  <si>
    <t>Demontáž celopryžové přejezdové konstrukce silně zatížené v koleji část vnitřní</t>
  </si>
  <si>
    <t>-1254835574</t>
  </si>
  <si>
    <t>Demontáž celopryžové přejezdové konstrukce silně zatížené v koleji část vnitřní. Poznámka: 1. V cenách jsou započteny náklady na demontáž konstrukce, naložení na dopravní prostředek.</t>
  </si>
  <si>
    <t>22</t>
  </si>
  <si>
    <t>5913040010</t>
  </si>
  <si>
    <t>Montáž celopryžové přejezdové konstrukce málo zatížené v koleji část vnější a vnitřní bez závěrných zídek</t>
  </si>
  <si>
    <t>-1694865000</t>
  </si>
  <si>
    <t>Montáž celopryžové přejezdové konstrukce málo zatížené v koleji část vnější a vnitřní bez závěrných zídek. Poznámka: 1. V cenách jsou započteny náklady na montáž konstrukce. 2. V cenách nejsou obsaženy náklady na dodávku materiálu.</t>
  </si>
  <si>
    <t>23</t>
  </si>
  <si>
    <t>5913040230</t>
  </si>
  <si>
    <t>Montáž celopryžové přejezdové konstrukce silně zatížené v koleji část vnější a vnitřní včetně závěrných zídek</t>
  </si>
  <si>
    <t>-35663187</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</si>
  <si>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</si>
  <si>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24</t>
  </si>
  <si>
    <t>5913105020</t>
  </si>
  <si>
    <t>Demontáž zádlažbové přejezdové konstrukce část vnitřní</t>
  </si>
  <si>
    <t>-34737411</t>
  </si>
  <si>
    <t>Demontáž zádlažbové přejezdové konstrukce část vnitřní. Poznámka: 1. V cenách jsou započteny náklady na demontáž konstrukce a naložení na dopravní prostředek.</t>
  </si>
  <si>
    <t>25</t>
  </si>
  <si>
    <t>5913235020</t>
  </si>
  <si>
    <t>Dělení AB komunikace řezáním hloubky do 20 cm</t>
  </si>
  <si>
    <t>1032955913</t>
  </si>
  <si>
    <t>Dělení AB komunikace řezáním hloubky do 20 cm. Poznámka: 1. V cenách jsou započteny náklady na provedení úkolu.</t>
  </si>
  <si>
    <t>26</t>
  </si>
  <si>
    <t>5913240020</t>
  </si>
  <si>
    <t>Odstranění AB komunikace odtěžením nebo frézováním hloubky do 20 cm</t>
  </si>
  <si>
    <t>-1342602753</t>
  </si>
  <si>
    <t>Odstranění AB komunikace odtěžením nebo frézováním hloubky do 20 cm. Poznámka: 1. V cenách jsou započteny náklady na odtěžení nebo frézování a naložení výzisku na dopravní prostředek.</t>
  </si>
  <si>
    <t>27</t>
  </si>
  <si>
    <t>5913250020</t>
  </si>
  <si>
    <t>Zřízení konstrukce vozovky asfaltobetonové dle vzorového listu Ž těžké - podkladní, ložní a obrusná vrstva tloušťky do 25 cm</t>
  </si>
  <si>
    <t>-697073675</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</si>
  <si>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</si>
  <si>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28</t>
  </si>
  <si>
    <t>5913335040</t>
  </si>
  <si>
    <t>Nátěr vodorovného dopravního značení souvislá čára šíře do 200 mm</t>
  </si>
  <si>
    <t>-1819928819</t>
  </si>
  <si>
    <t>Nátěr vodorovného dopravního značení souvislá čára šíře do 200 mm. Poznámka: 1. V cenách jsou započteny náklady na očištění povrchu, případně starého nátěru a nečistot a jeho obnovení barvou schváleného typu a odstínu včetně provedení popisu. 2. V cenách nejsou obsaženy náklady na dodávku materiálu.</t>
  </si>
  <si>
    <t>29</t>
  </si>
  <si>
    <t>5915015010</t>
  </si>
  <si>
    <t>Svahování zemního tělesa železničního spodku v náspu</t>
  </si>
  <si>
    <t>1660405424</t>
  </si>
  <si>
    <t>Svahování zemního tělesa železničního spodku v náspu. Poznámka: 1. V cenách jsou započteny náklady na svahování železničního tělesa a uložení výzisku na terén nebo naložení na dopravní prostředek.</t>
  </si>
  <si>
    <t>30</t>
  </si>
  <si>
    <t>5999010020</t>
  </si>
  <si>
    <t>Vyjmutí a snesení konstrukcí nebo dílů hmotnosti přes 10 do 20 t</t>
  </si>
  <si>
    <t>t</t>
  </si>
  <si>
    <t>1114968576</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</si>
  <si>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</si>
  <si>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OST</t>
  </si>
  <si>
    <t>Ostatní</t>
  </si>
  <si>
    <t>31</t>
  </si>
  <si>
    <t>7497351560</t>
  </si>
  <si>
    <t>Montáž přímého ukolejnění na elektrizovaných tratích nebo v kolejových obvodech</t>
  </si>
  <si>
    <t>512</t>
  </si>
  <si>
    <t>725411928</t>
  </si>
  <si>
    <t>32</t>
  </si>
  <si>
    <t>7497371630</t>
  </si>
  <si>
    <t>Demontáže zařízení trakčního vedení svodu propojení nebo ukolejnění na elektrizovaných tratích nebo v kolejových obvodech</t>
  </si>
  <si>
    <t>122372017</t>
  </si>
  <si>
    <t>Demontáže zařízení trakčního vedení svodu propojení nebo ukolejnění na elektrizovaných tratích nebo v kolejových obvodech - demontáž stávajícího zařízení se všemi pomocnými doplňujícími úpravami</t>
  </si>
  <si>
    <t>33</t>
  </si>
  <si>
    <t>9902100400</t>
  </si>
  <si>
    <t>Doprava dodávek zhotovitele, dodávek objednatele nebo výzisku mechanizací přes 3,5 t sypanin  do 40 km</t>
  </si>
  <si>
    <t>-1362764961</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</si>
  <si>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</si>
  <si>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34</t>
  </si>
  <si>
    <t>5955101000</t>
  </si>
  <si>
    <t>Kamenivo drcené štěrk frakce 31,5/63 třídy BI</t>
  </si>
  <si>
    <t>705681885</t>
  </si>
  <si>
    <t>35</t>
  </si>
  <si>
    <t>5957134030</t>
  </si>
  <si>
    <t>Lepený izolovaný styk tv. S49 s tepelně zpracovanou hlavou délky 4,00 m</t>
  </si>
  <si>
    <t>992154153</t>
  </si>
  <si>
    <t>36</t>
  </si>
  <si>
    <t>5958125000</t>
  </si>
  <si>
    <t>Komplety s antikorozní úpravou Skl 14 (svěrka Skl14, vrtule R1, podložka Uls7)</t>
  </si>
  <si>
    <t>1198963092</t>
  </si>
  <si>
    <t>37</t>
  </si>
  <si>
    <t>5958134000</t>
  </si>
  <si>
    <t>Součásti upevňovací svěrka Skl 1K</t>
  </si>
  <si>
    <t>-1106766755</t>
  </si>
  <si>
    <t>38</t>
  </si>
  <si>
    <t>5963101003</t>
  </si>
  <si>
    <t>Přejezd celopryžový pro zatížené komunikace se závěrnou zídkou tv. T</t>
  </si>
  <si>
    <t>-177824235</t>
  </si>
  <si>
    <t>39</t>
  </si>
  <si>
    <t>5963146005</t>
  </si>
  <si>
    <t>Asfaltový beton ACO 8 50/70 jemnozrnný-obrusná vrstva</t>
  </si>
  <si>
    <t>-1442097087</t>
  </si>
  <si>
    <t>40</t>
  </si>
  <si>
    <t>5963146010</t>
  </si>
  <si>
    <t>Asfaltový beton ACL 16S 50/70 hrubozrnný-ložní vrstva</t>
  </si>
  <si>
    <t>1031632225</t>
  </si>
  <si>
    <t>41</t>
  </si>
  <si>
    <t>5963146020</t>
  </si>
  <si>
    <t>Asfaltový beton ACP 16S 50/70 středněznný-podkladní vrstva</t>
  </si>
  <si>
    <t>790857054</t>
  </si>
  <si>
    <t>42</t>
  </si>
  <si>
    <t>5963152000</t>
  </si>
  <si>
    <t>Asfaltová zálivka pro trhliny a spáry</t>
  </si>
  <si>
    <t>kg</t>
  </si>
  <si>
    <t>-774835919</t>
  </si>
  <si>
    <t>43</t>
  </si>
  <si>
    <t>668665128</t>
  </si>
  <si>
    <t>44</t>
  </si>
  <si>
    <t>9902200100</t>
  </si>
  <si>
    <t>Doprava dodávek zhotovitele, dodávek objednatele nebo výzisku mechanizací přes 3,5 t objemnějšího kusového materiálu do 10 km</t>
  </si>
  <si>
    <t>-2033280416</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</si>
  <si>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</si>
  <si>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45</t>
  </si>
  <si>
    <t>9902200300</t>
  </si>
  <si>
    <t>Doprava dodávek zhotovitele, dodávek objednatele nebo výzisku mechanizací přes 3,5 t objemnějšího kusového materiálu do 30 km</t>
  </si>
  <si>
    <t>-636872550</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</si>
  <si>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</si>
  <si>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46</t>
  </si>
  <si>
    <t>9902200700</t>
  </si>
  <si>
    <t>Doprava dodávek zhotovitele, dodávek objednatele nebo výzisku mechanizací přes 3,5 t objemnějšího kusového materiálu do 100 km</t>
  </si>
  <si>
    <t>-161404077</t>
  </si>
  <si>
    <t>Doprava dodávek zhotovitele, dodávek objednatele nebo výzisku mechanizací přes 3,5 t objemnějšího kusového materiálu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</si>
  <si>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47</t>
  </si>
  <si>
    <t>9902200800</t>
  </si>
  <si>
    <t>Doprava dodávek zhotovitele, dodávek objednatele nebo výzisku mechanizací přes 3,5 t objemnějšího kusového materiálu do 150 km</t>
  </si>
  <si>
    <t>1547973466</t>
  </si>
  <si>
    <t>Doprava dodávek zhotovitele, dodávek objednatele nebo výzisku mechanizací přes 3,5 t objemnějšího kusového materiálu do 150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</si>
  <si>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48</t>
  </si>
  <si>
    <t>9902200900</t>
  </si>
  <si>
    <t>Doprava dodávek zhotovitele, dodávek objednatele nebo výzisku mechanizací přes 3,5 t objemnějšího kusového materiálu do 200 km</t>
  </si>
  <si>
    <t>-1040670790</t>
  </si>
  <si>
    <t>Doprava dodávek zhotovitele, dodávek objednatele nebo výzisku mechanizací přes 3,5 t objemnějšího kusového materiálu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</si>
  <si>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49</t>
  </si>
  <si>
    <t>9903200100</t>
  </si>
  <si>
    <t>Přeprava mechanizace na místo prováděných prací o hmotnosti přes 12 t přes 50 do 100 km</t>
  </si>
  <si>
    <t>1333497144</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</si>
  <si>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</si>
  <si>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50</t>
  </si>
  <si>
    <t>9909000100</t>
  </si>
  <si>
    <t>Poplatek za uložení suti nebo hmot na oficiální skládku</t>
  </si>
  <si>
    <t>998501112</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</si>
  <si>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</si>
  <si>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SO 02 - Věžky - Přerov (ST)</t>
  </si>
  <si>
    <t>5905050060</t>
  </si>
  <si>
    <t>Souvislá výměna KL se snesením KR koleje pražce betonové rozdělení "d"</t>
  </si>
  <si>
    <t>1759914655</t>
  </si>
  <si>
    <t>Souvislá výměna KL se snesením KR koleje pražce betonové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</si>
  <si>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5906135100</t>
  </si>
  <si>
    <t>Demontáž kolejového roštu koleje na úložišti pražce dřevěné tv. T nebo A rozdělení "c"</t>
  </si>
  <si>
    <t>1064358755</t>
  </si>
  <si>
    <t>Demontáž kolejového roštu koleje na úložišti pražce dřevěné tv. T nebo A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</si>
  <si>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1582895482</t>
  </si>
  <si>
    <t>5910135010</t>
  </si>
  <si>
    <t>Demontáž pražcové kotvy v koleji</t>
  </si>
  <si>
    <t>1687391775</t>
  </si>
  <si>
    <t>Demontáž pražcové kotvy v koleji. Poznámka: 1. V cenách jsou započteny náklady na odstranění kameniva, demontáž, dohození a úpravu kameniva a naložení výzisku na dopravní prostředek.</t>
  </si>
  <si>
    <t>5910136010</t>
  </si>
  <si>
    <t>Montáž pražcové kotvy v koleji</t>
  </si>
  <si>
    <t>1964570800</t>
  </si>
  <si>
    <t>Montáž pražcové kotvy v koleji. Poznámka: 1. V cenách jsou započteny náklady na odstranění kameniva, montáž, ošetření součásti mazivem a úpravu kameniva. 2. V cenách nejsou obsaženy náklady na dodávku materiálu.</t>
  </si>
  <si>
    <t>5999015020</t>
  </si>
  <si>
    <t>Vložení konstrukcí nebo dílů hmotnosti přes 10 do 20 t</t>
  </si>
  <si>
    <t>-947118565</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</si>
  <si>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</si>
  <si>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5957113005</t>
  </si>
  <si>
    <t>Kolejnice přechodové tv. R65/49 levá</t>
  </si>
  <si>
    <t>-809202756</t>
  </si>
  <si>
    <t>5957113010</t>
  </si>
  <si>
    <t>Kolejnice přechodové tv. R65/49 pravá</t>
  </si>
  <si>
    <t>773775741</t>
  </si>
  <si>
    <t>5960101000</t>
  </si>
  <si>
    <t>Pražcové kotvy TDHB pro pražec betonový B 91</t>
  </si>
  <si>
    <t>1611638033</t>
  </si>
  <si>
    <t>51</t>
  </si>
  <si>
    <t>52</t>
  </si>
  <si>
    <t>53</t>
  </si>
  <si>
    <t>SO 04 - VON společné</t>
  </si>
  <si>
    <t>VRN - Vedlejší rozpočtové náklady</t>
  </si>
  <si>
    <t>7498150520</t>
  </si>
  <si>
    <t>Vyhotovení výchozí revizní zprávy pro opravné práce pro objem investičních nákladů přes 500 000 do 1 000 000 Kč</t>
  </si>
  <si>
    <t>998248633</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</si>
  <si>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</si>
  <si>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7498150525</t>
  </si>
  <si>
    <t>Vyhotovení výchozí revizní zprávy příplatek za každých dalších i započatých 500 000 Kč přes 1 000 000 Kč</t>
  </si>
  <si>
    <t>646465493</t>
  </si>
  <si>
    <t>VRN</t>
  </si>
  <si>
    <t>Vedlejší rozpočtové náklady</t>
  </si>
  <si>
    <t>011101001</t>
  </si>
  <si>
    <t>Finanční náklady pojistné</t>
  </si>
  <si>
    <t>%</t>
  </si>
  <si>
    <t>295409380</t>
  </si>
  <si>
    <t>021201001</t>
  </si>
  <si>
    <t>Průzkumné práce pro opravy Průzkum výskytu škodlivin kontaminace kameniva ropnými látkami</t>
  </si>
  <si>
    <t>ks</t>
  </si>
  <si>
    <t>-711422257</t>
  </si>
  <si>
    <t>021211001</t>
  </si>
  <si>
    <t>Průzkumné práce pro opravy Doplňující laboratorní rozbor kontaminace zeminy nebo kol. lože</t>
  </si>
  <si>
    <t>276825106</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</si>
  <si>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</si>
  <si>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</si>
  <si>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</si>
  <si>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1454967816</t>
  </si>
  <si>
    <t>022101011</t>
  </si>
  <si>
    <t>Geodetické práce Geodetické práce v průběhu opravy</t>
  </si>
  <si>
    <t>-975096988</t>
  </si>
  <si>
    <t>022101021</t>
  </si>
  <si>
    <t>Geodetické práce Geodetické práce po ukončení opravy</t>
  </si>
  <si>
    <t>1791730274</t>
  </si>
  <si>
    <t>022111001</t>
  </si>
  <si>
    <t>Geodetické práce Kontrola PPK při směrové a výškové úpravě koleje zaměřením APK trať jednokolejná</t>
  </si>
  <si>
    <t>-412152598</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</si>
  <si>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</si>
  <si>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022121001</t>
  </si>
  <si>
    <t>Geodetické práce Diagnostika technické infrastruktury Vytýčení trasy inženýrských sítí</t>
  </si>
  <si>
    <t>1251162488</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</si>
  <si>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</si>
  <si>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</si>
  <si>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t>
  </si>
  <si>
    <t>-850626433</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</si>
  <si>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</si>
  <si>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024101301</t>
  </si>
  <si>
    <t>Inženýrská činnost posudky (např. statické aj.) a dozory</t>
  </si>
  <si>
    <t>-1310459127</t>
  </si>
  <si>
    <t>024101401</t>
  </si>
  <si>
    <t>Inženýrská činnost koordinační a kompletační činnost</t>
  </si>
  <si>
    <t>-385690778</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</si>
  <si>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</si>
  <si>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</si>
  <si>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1565048085</t>
  </si>
  <si>
    <t>033111001</t>
  </si>
  <si>
    <t>Provozní vlivy Výluka silničního provozu se zajištěním objížďky</t>
  </si>
  <si>
    <t>1971729390</t>
  </si>
  <si>
    <t>034111001</t>
  </si>
  <si>
    <t>Další náklady na pracovníky Zákonné příplatky ke mzdě za práci o sobotách, nedělích a státem uznaných svátcích</t>
  </si>
  <si>
    <t>Kč/hod</t>
  </si>
  <si>
    <t>-158319028</t>
  </si>
  <si>
    <t>SO 05 - Materiál SŽDC</t>
  </si>
  <si>
    <t>5956140030</t>
  </si>
  <si>
    <t>Pražec betonový příčný vystrojený včetně kompletů tv. B 91S/2 (S)</t>
  </si>
  <si>
    <t>148515322</t>
  </si>
  <si>
    <t>5957104025</t>
  </si>
  <si>
    <t>Kolejnicové pásy třídy R260 tv. 49 E1 délky 75 metrů</t>
  </si>
  <si>
    <t>166240499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</si>
</sst>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0" x14ac:knownFonts="1">
    <font>
      <sz val="8"/>
      <name val="Arial CE"/>
      <family val="2"/>
    </font>
    <font>
      <sz val="8"/>
      <color rgb="FF969696"/>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8"/>
      <name val="Arial CE"/>
      <family val="2"/>
      <charset val="238"/>
    </font>
    <font>
      <sz val="12"/>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b/>
      <sz val="12"/>
      <color rgb="FF800000"/>
      <name val="Arial CE"/>
      <family val="2"/>
      <charset val="238"/>
    </font>
    <font>
      <sz val="8"/>
      <color rgb="FF960000"/>
      <name val="Arial CE"/>
      <family val="2"/>
      <charset val="238"/>
    </font>
    <font>
      <sz val="7"/>
      <color rgb="FF969696"/>
      <name val="Arial CE"/>
      <family val="2"/>
      <charset val="238"/>
    </font>
    <font>
      <sz val="7"/>
      <name val="Arial CE"/>
      <family val="2"/>
      <charset val="238"/>
    </font>
    <font>
      <i/>
      <sz val="8"/>
      <color rgb="FF0000FF"/>
      <name val="Arial CE"/>
      <family val="2"/>
      <charset val="238"/>
    </font>
    <font>
      <u/>
      <sz val="11"/>
      <color theme="10"/>
      <name val="Calibri"/>
      <family val="2"/>
      <charset val="238"/>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29" fillId="0" borderId="0" applyNumberFormat="0" applyFill="0" applyBorder="0" applyAlignment="0" applyProtection="0"/>
  </cellStyleXfs>
  <cellXfs count="20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0" fillId="0" borderId="0" xfId="0" applyFont="1" applyAlignment="1">
      <alignment horizontal="left" vertical="center"/>
    </xf>
    <xf numFmtId="0" fontId="9"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lignment horizontal="left" vertical="center"/>
    </xf>
    <xf numFmtId="0" fontId="0" fillId="3" borderId="0" xfId="0" applyFont="1" applyFill="1" applyAlignment="1" applyProtection="1">
      <alignment horizontal="left" vertical="center"/>
      <protection locked="0"/>
    </xf>
    <xf numFmtId="49" fontId="0" fillId="3" borderId="0" xfId="0" applyNumberFormat="1" applyFont="1" applyFill="1" applyAlignment="1" applyProtection="1">
      <alignment horizontal="left" vertical="center"/>
      <protection locked="0"/>
    </xf>
    <xf numFmtId="0" fontId="0"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3"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left" vertical="center"/>
    </xf>
    <xf numFmtId="0" fontId="14" fillId="0" borderId="0" xfId="0" applyFont="1" applyAlignment="1">
      <alignment vertical="center"/>
    </xf>
    <xf numFmtId="165" fontId="0" fillId="0" borderId="0" xfId="0" applyNumberFormat="1" applyFont="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16" fillId="5" borderId="0" xfId="0" applyFont="1" applyFill="1" applyAlignment="1">
      <alignment horizontal="center" vertical="center"/>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0" fillId="0" borderId="11" xfId="0" applyFont="1" applyBorder="1" applyAlignment="1">
      <alignment vertical="center"/>
    </xf>
    <xf numFmtId="0" fontId="3" fillId="0" borderId="3" xfId="0" applyFont="1" applyBorder="1" applyAlignment="1">
      <alignment vertical="center"/>
    </xf>
    <xf numFmtId="0" fontId="18" fillId="0" borderId="0" xfId="0" applyFont="1" applyAlignment="1">
      <alignment horizontal="left" vertical="center"/>
    </xf>
    <xf numFmtId="0" fontId="18" fillId="0" borderId="0" xfId="0" applyFont="1" applyAlignment="1">
      <alignment vertical="center"/>
    </xf>
    <xf numFmtId="4" fontId="18" fillId="0" borderId="0" xfId="0" applyNumberFormat="1" applyFont="1" applyAlignment="1">
      <alignment vertical="center"/>
    </xf>
    <xf numFmtId="0" fontId="3" fillId="0" borderId="0" xfId="0" applyFont="1" applyAlignment="1">
      <alignment horizontal="center" vertical="center"/>
    </xf>
    <xf numFmtId="4" fontId="15" fillId="0" borderId="14" xfId="0" applyNumberFormat="1" applyFont="1" applyBorder="1" applyAlignment="1">
      <alignment vertical="center"/>
    </xf>
    <xf numFmtId="4" fontId="15" fillId="0" borderId="0" xfId="0" applyNumberFormat="1" applyFont="1" applyBorder="1" applyAlignment="1">
      <alignment vertical="center"/>
    </xf>
    <xf numFmtId="166" fontId="15" fillId="0" borderId="0" xfId="0" applyNumberFormat="1" applyFont="1" applyBorder="1" applyAlignment="1">
      <alignment vertical="center"/>
    </xf>
    <xf numFmtId="4" fontId="15" fillId="0" borderId="15" xfId="0" applyNumberFormat="1" applyFont="1" applyBorder="1" applyAlignment="1">
      <alignment vertical="center"/>
    </xf>
    <xf numFmtId="0" fontId="3" fillId="0" borderId="0" xfId="0" applyFont="1" applyAlignment="1">
      <alignment horizontal="left" vertical="center"/>
    </xf>
    <xf numFmtId="0" fontId="19" fillId="0" borderId="0" xfId="0" applyFont="1" applyAlignment="1">
      <alignment horizontal="left" vertical="center"/>
    </xf>
    <xf numFmtId="0" fontId="20" fillId="0" borderId="0" xfId="1" applyFont="1" applyAlignment="1">
      <alignment horizontal="center" vertical="center"/>
    </xf>
    <xf numFmtId="0" fontId="4" fillId="0" borderId="3" xfId="0" applyFont="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2" fillId="0" borderId="0" xfId="0" applyFont="1" applyAlignment="1">
      <alignment horizontal="center" vertical="center"/>
    </xf>
    <xf numFmtId="4" fontId="23" fillId="0" borderId="14"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5" xfId="0" applyNumberFormat="1" applyFont="1" applyBorder="1" applyAlignment="1">
      <alignment vertical="center"/>
    </xf>
    <xf numFmtId="0" fontId="4" fillId="0" borderId="0" xfId="0" applyFont="1" applyAlignment="1">
      <alignment horizontal="left" vertical="center"/>
    </xf>
    <xf numFmtId="4" fontId="23" fillId="0" borderId="19" xfId="0" applyNumberFormat="1" applyFont="1" applyBorder="1" applyAlignment="1">
      <alignment vertical="center"/>
    </xf>
    <xf numFmtId="4" fontId="23" fillId="0" borderId="20" xfId="0" applyNumberFormat="1" applyFont="1" applyBorder="1" applyAlignment="1">
      <alignment vertical="center"/>
    </xf>
    <xf numFmtId="166" fontId="23" fillId="0" borderId="20" xfId="0" applyNumberFormat="1" applyFont="1" applyBorder="1" applyAlignment="1">
      <alignment vertical="center"/>
    </xf>
    <xf numFmtId="4" fontId="23"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3" fillId="0" borderId="0" xfId="0" applyFont="1" applyAlignment="1">
      <alignment horizontal="lef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3" fillId="5" borderId="6" xfId="0" applyFont="1" applyFill="1" applyBorder="1" applyAlignment="1">
      <alignment horizontal="left" vertical="center"/>
    </xf>
    <xf numFmtId="0" fontId="3" fillId="5" borderId="7" xfId="0" applyFont="1" applyFill="1" applyBorder="1" applyAlignment="1">
      <alignment horizontal="right" vertical="center"/>
    </xf>
    <xf numFmtId="0" fontId="3"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3"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16" fillId="5" borderId="0" xfId="0" applyFont="1" applyFill="1" applyAlignment="1">
      <alignment horizontal="left" vertical="center"/>
    </xf>
    <xf numFmtId="0" fontId="0" fillId="5" borderId="0" xfId="0" applyFont="1" applyFill="1" applyAlignment="1" applyProtection="1">
      <alignment vertical="center"/>
      <protection locked="0"/>
    </xf>
    <xf numFmtId="0" fontId="16" fillId="5" borderId="0" xfId="0" applyFont="1" applyFill="1" applyAlignment="1">
      <alignment horizontal="right" vertical="center"/>
    </xf>
    <xf numFmtId="0" fontId="24" fillId="0" borderId="0" xfId="0" applyFont="1" applyAlignment="1">
      <alignment horizontal="left" vertical="center"/>
    </xf>
    <xf numFmtId="0" fontId="5" fillId="0" borderId="3" xfId="0" applyFont="1" applyBorder="1" applyAlignment="1">
      <alignment vertical="center"/>
    </xf>
    <xf numFmtId="0" fontId="5" fillId="0" borderId="20" xfId="0" applyFont="1" applyBorder="1" applyAlignment="1">
      <alignment horizontal="left" vertical="center"/>
    </xf>
    <xf numFmtId="0" fontId="5" fillId="0" borderId="20" xfId="0" applyFont="1" applyBorder="1" applyAlignment="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lignmen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0" fillId="0" borderId="3" xfId="0" applyFont="1" applyBorder="1" applyAlignment="1">
      <alignment horizontal="center" vertical="center" wrapText="1"/>
    </xf>
    <xf numFmtId="0" fontId="16" fillId="5" borderId="16"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6" fillId="5" borderId="17" xfId="0" applyFont="1" applyFill="1" applyBorder="1" applyAlignment="1" applyProtection="1">
      <alignment horizontal="center" vertical="center" wrapText="1"/>
      <protection locked="0"/>
    </xf>
    <xf numFmtId="0" fontId="16" fillId="5" borderId="18" xfId="0" applyFont="1" applyFill="1" applyBorder="1" applyAlignment="1">
      <alignment horizontal="center" vertical="center" wrapText="1"/>
    </xf>
    <xf numFmtId="0" fontId="16" fillId="5" borderId="0" xfId="0" applyFont="1" applyFill="1" applyAlignment="1">
      <alignment horizontal="center" vertical="center" wrapText="1"/>
    </xf>
    <xf numFmtId="4" fontId="18" fillId="0" borderId="0" xfId="0" applyNumberFormat="1" applyFont="1" applyAlignment="1"/>
    <xf numFmtId="166" fontId="25" fillId="0" borderId="12" xfId="0" applyNumberFormat="1" applyFont="1" applyBorder="1" applyAlignment="1"/>
    <xf numFmtId="166" fontId="25" fillId="0" borderId="13" xfId="0" applyNumberFormat="1" applyFont="1" applyBorder="1" applyAlignment="1"/>
    <xf numFmtId="4" fontId="14"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4" xfId="0" applyFont="1" applyBorder="1" applyAlignment="1"/>
    <xf numFmtId="0" fontId="7" fillId="0" borderId="0" xfId="0" applyFont="1" applyBorder="1" applyAlignment="1"/>
    <xf numFmtId="166" fontId="7" fillId="0" borderId="0" xfId="0" applyNumberFormat="1" applyFont="1" applyBorder="1" applyAlignment="1"/>
    <xf numFmtId="166" fontId="7" fillId="0" borderId="15"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3" xfId="0" applyFont="1" applyBorder="1" applyAlignment="1" applyProtection="1">
      <alignment vertical="center"/>
      <protection locked="0"/>
    </xf>
    <xf numFmtId="0" fontId="0" fillId="0" borderId="22" xfId="0" applyFont="1" applyBorder="1" applyAlignment="1" applyProtection="1">
      <alignment horizontal="center" vertical="center"/>
      <protection locked="0"/>
    </xf>
    <xf numFmtId="49" fontId="0" fillId="0" borderId="22" xfId="0" applyNumberFormat="1" applyFont="1" applyBorder="1" applyAlignment="1" applyProtection="1">
      <alignment horizontal="left" vertical="center" wrapText="1"/>
      <protection locked="0"/>
    </xf>
    <xf numFmtId="0" fontId="0" fillId="0" borderId="22" xfId="0" applyFont="1" applyBorder="1" applyAlignment="1" applyProtection="1">
      <alignment horizontal="left" vertical="center" wrapText="1"/>
      <protection locked="0"/>
    </xf>
    <xf numFmtId="0" fontId="0" fillId="0" borderId="22" xfId="0" applyFont="1" applyBorder="1" applyAlignment="1" applyProtection="1">
      <alignment horizontal="center" vertical="center" wrapText="1"/>
      <protection locked="0"/>
    </xf>
    <xf numFmtId="167" fontId="0" fillId="0" borderId="22" xfId="0" applyNumberFormat="1" applyFont="1" applyBorder="1" applyAlignment="1" applyProtection="1">
      <alignment vertical="center"/>
      <protection locked="0"/>
    </xf>
    <xf numFmtId="4" fontId="0" fillId="3"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protection locked="0"/>
    </xf>
    <xf numFmtId="0" fontId="1" fillId="3" borderId="14"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5" xfId="0" applyNumberFormat="1" applyFont="1" applyBorder="1" applyAlignment="1">
      <alignment vertical="center"/>
    </xf>
    <xf numFmtId="4" fontId="0" fillId="0" borderId="0" xfId="0" applyNumberFormat="1" applyFont="1" applyAlignment="1">
      <alignment vertical="center"/>
    </xf>
    <xf numFmtId="0" fontId="26" fillId="0" borderId="0" xfId="0" applyFont="1" applyAlignment="1">
      <alignment horizontal="left" vertical="center"/>
    </xf>
    <xf numFmtId="0" fontId="27" fillId="0" borderId="0" xfId="0" applyFont="1" applyAlignment="1">
      <alignment horizontal="left" vertical="center" wrapText="1"/>
    </xf>
    <xf numFmtId="0" fontId="0" fillId="0" borderId="14" xfId="0" applyFont="1" applyBorder="1" applyAlignment="1">
      <alignment vertical="center"/>
    </xf>
    <xf numFmtId="0" fontId="28" fillId="0" borderId="22" xfId="0" applyFont="1" applyBorder="1" applyAlignment="1" applyProtection="1">
      <alignment horizontal="center" vertical="center"/>
      <protection locked="0"/>
    </xf>
    <xf numFmtId="49" fontId="28" fillId="0" borderId="22" xfId="0" applyNumberFormat="1" applyFont="1" applyBorder="1" applyAlignment="1" applyProtection="1">
      <alignment horizontal="left" vertical="center" wrapText="1"/>
      <protection locked="0"/>
    </xf>
    <xf numFmtId="0" fontId="28" fillId="0" borderId="22" xfId="0" applyFont="1" applyBorder="1" applyAlignment="1" applyProtection="1">
      <alignment horizontal="left" vertical="center" wrapText="1"/>
      <protection locked="0"/>
    </xf>
    <xf numFmtId="0" fontId="28" fillId="0" borderId="22" xfId="0" applyFont="1" applyBorder="1" applyAlignment="1" applyProtection="1">
      <alignment horizontal="center" vertical="center" wrapText="1"/>
      <protection locked="0"/>
    </xf>
    <xf numFmtId="167" fontId="28" fillId="0" borderId="22" xfId="0" applyNumberFormat="1" applyFont="1" applyBorder="1" applyAlignment="1" applyProtection="1">
      <alignment vertical="center"/>
      <protection locked="0"/>
    </xf>
    <xf numFmtId="4" fontId="28" fillId="3" borderId="22" xfId="0" applyNumberFormat="1" applyFont="1" applyFill="1" applyBorder="1" applyAlignment="1" applyProtection="1">
      <alignment vertical="center"/>
      <protection locked="0"/>
    </xf>
    <xf numFmtId="4" fontId="28" fillId="0" borderId="22" xfId="0" applyNumberFormat="1" applyFont="1" applyBorder="1" applyAlignment="1" applyProtection="1">
      <alignment vertical="center"/>
      <protection locked="0"/>
    </xf>
    <xf numFmtId="0" fontId="28" fillId="0" borderId="3" xfId="0" applyFont="1" applyBorder="1" applyAlignment="1">
      <alignment vertical="center"/>
    </xf>
    <xf numFmtId="0" fontId="28" fillId="3" borderId="14" xfId="0" applyFont="1" applyFill="1" applyBorder="1" applyAlignment="1" applyProtection="1">
      <alignment horizontal="left" vertical="center"/>
      <protection locked="0"/>
    </xf>
    <xf numFmtId="0" fontId="28" fillId="0" borderId="0" xfId="0" applyFont="1" applyBorder="1" applyAlignment="1">
      <alignment horizontal="center" vertical="center"/>
    </xf>
    <xf numFmtId="0" fontId="0" fillId="0" borderId="19"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167" fontId="0" fillId="3" borderId="22" xfId="0" applyNumberFormat="1" applyFont="1" applyFill="1" applyBorder="1" applyAlignment="1" applyProtection="1">
      <alignment vertical="center"/>
      <protection locked="0"/>
    </xf>
    <xf numFmtId="4" fontId="22" fillId="0" borderId="0" xfId="0" applyNumberFormat="1" applyFont="1" applyAlignment="1">
      <alignment vertical="center"/>
    </xf>
    <xf numFmtId="0" fontId="22" fillId="0" borderId="0" xfId="0" applyFont="1" applyAlignment="1">
      <alignment vertical="center"/>
    </xf>
    <xf numFmtId="4" fontId="18" fillId="0" borderId="0" xfId="0" applyNumberFormat="1" applyFont="1" applyAlignment="1">
      <alignment horizontal="right" vertical="center"/>
    </xf>
    <xf numFmtId="4" fontId="18" fillId="0" borderId="0" xfId="0" applyNumberFormat="1" applyFont="1" applyAlignment="1">
      <alignment vertical="center"/>
    </xf>
    <xf numFmtId="0" fontId="16" fillId="5" borderId="6" xfId="0" applyFont="1" applyFill="1" applyBorder="1" applyAlignment="1">
      <alignment horizontal="center" vertical="center"/>
    </xf>
    <xf numFmtId="0" fontId="16" fillId="5" borderId="7" xfId="0" applyFont="1" applyFill="1" applyBorder="1" applyAlignment="1">
      <alignment horizontal="left" vertical="center"/>
    </xf>
    <xf numFmtId="0" fontId="16" fillId="5" borderId="7" xfId="0" applyFont="1" applyFill="1" applyBorder="1" applyAlignment="1">
      <alignment horizontal="center" vertical="center"/>
    </xf>
    <xf numFmtId="0" fontId="21" fillId="0" borderId="0" xfId="0" applyFont="1" applyAlignment="1">
      <alignment horizontal="left" vertical="center" wrapText="1"/>
    </xf>
    <xf numFmtId="164" fontId="1" fillId="0" borderId="0" xfId="0" applyNumberFormat="1" applyFont="1" applyAlignment="1">
      <alignment horizontal="right" vertical="center"/>
    </xf>
    <xf numFmtId="0" fontId="1" fillId="0" borderId="0" xfId="0" applyFont="1" applyAlignment="1">
      <alignment vertical="center"/>
    </xf>
    <xf numFmtId="0" fontId="16" fillId="5" borderId="8" xfId="0" applyFont="1" applyFill="1" applyBorder="1" applyAlignment="1">
      <alignment horizontal="left" vertical="center"/>
    </xf>
    <xf numFmtId="0" fontId="16" fillId="5" borderId="7" xfId="0" applyFont="1" applyFill="1" applyBorder="1" applyAlignment="1">
      <alignment horizontal="right" vertical="center"/>
    </xf>
    <xf numFmtId="0" fontId="3" fillId="4" borderId="7" xfId="0" applyFont="1" applyFill="1" applyBorder="1" applyAlignment="1">
      <alignment horizontal="left" vertical="center"/>
    </xf>
    <xf numFmtId="0" fontId="0" fillId="4" borderId="7" xfId="0" applyFont="1" applyFill="1" applyBorder="1" applyAlignment="1">
      <alignment vertical="center"/>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9" fillId="2" borderId="0" xfId="0" applyFont="1" applyFill="1" applyAlignment="1">
      <alignment horizontal="center" vertical="center"/>
    </xf>
    <xf numFmtId="0" fontId="0" fillId="0" borderId="0" xfId="0"/>
    <xf numFmtId="0" fontId="15" fillId="0" borderId="11" xfId="0" applyFont="1" applyBorder="1" applyAlignment="1">
      <alignment horizontal="center" vertical="center"/>
    </xf>
    <xf numFmtId="0" fontId="15"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Alignment="1">
      <alignment vertical="center" wrapText="1"/>
    </xf>
    <xf numFmtId="0" fontId="0"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vertical="center"/>
    </xf>
    <xf numFmtId="165" fontId="0" fillId="0" borderId="0" xfId="0" applyNumberFormat="1" applyFont="1" applyAlignment="1">
      <alignment horizontal="left" vertical="center"/>
    </xf>
    <xf numFmtId="0" fontId="0" fillId="0" borderId="0" xfId="0" applyFont="1" applyAlignment="1">
      <alignment horizontal="left" vertical="center"/>
    </xf>
    <xf numFmtId="0" fontId="2" fillId="0" borderId="0" xfId="0" applyFont="1" applyAlignment="1">
      <alignment horizontal="left" vertical="top" wrapText="1"/>
    </xf>
    <xf numFmtId="49" fontId="0" fillId="3" borderId="0" xfId="0" applyNumberFormat="1" applyFont="1" applyFill="1" applyAlignment="1" applyProtection="1">
      <alignment horizontal="left" vertical="center"/>
      <protection locked="0"/>
    </xf>
    <xf numFmtId="49" fontId="0" fillId="0" borderId="0" xfId="0" applyNumberFormat="1" applyFont="1" applyAlignment="1">
      <alignment horizontal="left" vertical="center"/>
    </xf>
    <xf numFmtId="0" fontId="0" fillId="0" borderId="0" xfId="0" applyFont="1" applyAlignment="1">
      <alignment horizontal="left" vertical="center" wrapText="1"/>
    </xf>
    <xf numFmtId="0" fontId="1" fillId="0" borderId="0" xfId="0" applyFont="1" applyAlignment="1">
      <alignment horizontal="right" vertical="center"/>
    </xf>
    <xf numFmtId="4" fontId="12" fillId="0" borderId="0" xfId="0" applyNumberFormat="1" applyFont="1" applyAlignment="1">
      <alignment vertical="center"/>
    </xf>
    <xf numFmtId="0" fontId="12" fillId="0" borderId="0" xfId="0" applyFont="1" applyAlignment="1">
      <alignment horizontal="left" vertical="top" wrapText="1"/>
    </xf>
    <xf numFmtId="0" fontId="12" fillId="0" borderId="0" xfId="0" applyFont="1" applyAlignment="1">
      <alignment horizontal="left" vertical="center"/>
    </xf>
    <xf numFmtId="4" fontId="13"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0"/>
  <sheetViews>
    <sheetView showGridLines="0" tabSelected="1" topLeftCell="A25" workbookViewId="0">
      <selection activeCell="AN8" sqref="AN8"/>
    </sheetView>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11" t="s">
        <v>0</v>
      </c>
      <c r="AZ1" s="11" t="s">
        <v>1</v>
      </c>
      <c r="BA1" s="11" t="s">
        <v>2</v>
      </c>
      <c r="BB1" s="11" t="s">
        <v>1</v>
      </c>
      <c r="BT1" s="11" t="s">
        <v>3</v>
      </c>
      <c r="BU1" s="11" t="s">
        <v>3</v>
      </c>
      <c r="BV1" s="11" t="s">
        <v>4</v>
      </c>
    </row>
    <row r="2" spans="1:74" ht="36.950000000000003" customHeight="1" x14ac:dyDescent="0.2">
      <c r="AR2" s="181" t="s">
        <v>5</v>
      </c>
      <c r="AS2" s="182"/>
      <c r="AT2" s="182"/>
      <c r="AU2" s="182"/>
      <c r="AV2" s="182"/>
      <c r="AW2" s="182"/>
      <c r="AX2" s="182"/>
      <c r="AY2" s="182"/>
      <c r="AZ2" s="182"/>
      <c r="BA2" s="182"/>
      <c r="BB2" s="182"/>
      <c r="BC2" s="182"/>
      <c r="BD2" s="182"/>
      <c r="BE2" s="182"/>
      <c r="BS2" s="12" t="s">
        <v>6</v>
      </c>
      <c r="BT2" s="12" t="s">
        <v>7</v>
      </c>
    </row>
    <row r="3" spans="1:74" ht="6.95" customHeight="1" x14ac:dyDescent="0.2">
      <c r="B3" s="13"/>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5"/>
      <c r="BS3" s="12" t="s">
        <v>6</v>
      </c>
      <c r="BT3" s="12" t="s">
        <v>8</v>
      </c>
    </row>
    <row r="4" spans="1:74" ht="24.95" customHeight="1" x14ac:dyDescent="0.2">
      <c r="B4" s="15"/>
      <c r="D4" s="16" t="s">
        <v>9</v>
      </c>
      <c r="AR4" s="15"/>
      <c r="AS4" s="17" t="s">
        <v>10</v>
      </c>
      <c r="BE4" s="18" t="s">
        <v>11</v>
      </c>
      <c r="BS4" s="12" t="s">
        <v>12</v>
      </c>
    </row>
    <row r="5" spans="1:74" ht="12" customHeight="1" x14ac:dyDescent="0.2">
      <c r="B5" s="15"/>
      <c r="D5" s="19" t="s">
        <v>13</v>
      </c>
      <c r="K5" s="192" t="s">
        <v>14</v>
      </c>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R5" s="15"/>
      <c r="BE5" s="199" t="s">
        <v>15</v>
      </c>
      <c r="BS5" s="12" t="s">
        <v>6</v>
      </c>
    </row>
    <row r="6" spans="1:74" ht="36.950000000000003" customHeight="1" x14ac:dyDescent="0.2">
      <c r="B6" s="15"/>
      <c r="D6" s="20" t="s">
        <v>16</v>
      </c>
      <c r="K6" s="193" t="s">
        <v>17</v>
      </c>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R6" s="15"/>
      <c r="BE6" s="200"/>
      <c r="BS6" s="12" t="s">
        <v>6</v>
      </c>
    </row>
    <row r="7" spans="1:74" ht="12" customHeight="1" x14ac:dyDescent="0.2">
      <c r="B7" s="15"/>
      <c r="D7" s="21" t="s">
        <v>18</v>
      </c>
      <c r="K7" s="12" t="s">
        <v>1</v>
      </c>
      <c r="AK7" s="21" t="s">
        <v>19</v>
      </c>
      <c r="AN7" s="12" t="s">
        <v>1</v>
      </c>
      <c r="AR7" s="15"/>
      <c r="BE7" s="200"/>
      <c r="BS7" s="12" t="s">
        <v>6</v>
      </c>
    </row>
    <row r="8" spans="1:74" ht="12" customHeight="1" x14ac:dyDescent="0.2">
      <c r="B8" s="15"/>
      <c r="D8" s="21" t="s">
        <v>20</v>
      </c>
      <c r="K8" s="12" t="s">
        <v>21</v>
      </c>
      <c r="AK8" s="21" t="s">
        <v>22</v>
      </c>
      <c r="AN8" s="22"/>
      <c r="AR8" s="15"/>
      <c r="BE8" s="200"/>
      <c r="BS8" s="12" t="s">
        <v>6</v>
      </c>
    </row>
    <row r="9" spans="1:74" ht="14.45" customHeight="1" x14ac:dyDescent="0.2">
      <c r="B9" s="15"/>
      <c r="AR9" s="15"/>
      <c r="BE9" s="200"/>
      <c r="BS9" s="12" t="s">
        <v>6</v>
      </c>
    </row>
    <row r="10" spans="1:74" ht="12" customHeight="1" x14ac:dyDescent="0.2">
      <c r="B10" s="15"/>
      <c r="D10" s="21" t="s">
        <v>23</v>
      </c>
      <c r="AK10" s="21" t="s">
        <v>24</v>
      </c>
      <c r="AN10" s="12" t="s">
        <v>1</v>
      </c>
      <c r="AR10" s="15"/>
      <c r="BE10" s="200"/>
      <c r="BS10" s="12" t="s">
        <v>6</v>
      </c>
    </row>
    <row r="11" spans="1:74" ht="18.399999999999999" customHeight="1" x14ac:dyDescent="0.2">
      <c r="B11" s="15"/>
      <c r="E11" s="12" t="s">
        <v>21</v>
      </c>
      <c r="AK11" s="21" t="s">
        <v>25</v>
      </c>
      <c r="AN11" s="12" t="s">
        <v>1</v>
      </c>
      <c r="AR11" s="15"/>
      <c r="BE11" s="200"/>
      <c r="BS11" s="12" t="s">
        <v>6</v>
      </c>
    </row>
    <row r="12" spans="1:74" ht="6.95" customHeight="1" x14ac:dyDescent="0.2">
      <c r="B12" s="15"/>
      <c r="AR12" s="15"/>
      <c r="BE12" s="200"/>
      <c r="BS12" s="12" t="s">
        <v>6</v>
      </c>
    </row>
    <row r="13" spans="1:74" ht="12" customHeight="1" x14ac:dyDescent="0.2">
      <c r="B13" s="15"/>
      <c r="D13" s="21" t="s">
        <v>26</v>
      </c>
      <c r="AK13" s="21" t="s">
        <v>24</v>
      </c>
      <c r="AN13" s="23" t="s">
        <v>27</v>
      </c>
      <c r="AR13" s="15"/>
      <c r="BE13" s="200"/>
      <c r="BS13" s="12" t="s">
        <v>6</v>
      </c>
    </row>
    <row r="14" spans="1:74" x14ac:dyDescent="0.2">
      <c r="B14" s="15"/>
      <c r="E14" s="194" t="s">
        <v>27</v>
      </c>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21" t="s">
        <v>25</v>
      </c>
      <c r="AN14" s="23" t="s">
        <v>27</v>
      </c>
      <c r="AR14" s="15"/>
      <c r="BE14" s="200"/>
      <c r="BS14" s="12" t="s">
        <v>6</v>
      </c>
    </row>
    <row r="15" spans="1:74" ht="6.95" customHeight="1" x14ac:dyDescent="0.2">
      <c r="B15" s="15"/>
      <c r="AR15" s="15"/>
      <c r="BE15" s="200"/>
      <c r="BS15" s="12" t="s">
        <v>3</v>
      </c>
    </row>
    <row r="16" spans="1:74" ht="12" customHeight="1" x14ac:dyDescent="0.2">
      <c r="B16" s="15"/>
      <c r="D16" s="21" t="s">
        <v>28</v>
      </c>
      <c r="AK16" s="21" t="s">
        <v>24</v>
      </c>
      <c r="AN16" s="12" t="s">
        <v>1</v>
      </c>
      <c r="AR16" s="15"/>
      <c r="BE16" s="200"/>
      <c r="BS16" s="12" t="s">
        <v>3</v>
      </c>
    </row>
    <row r="17" spans="2:71" ht="18.399999999999999" customHeight="1" x14ac:dyDescent="0.2">
      <c r="B17" s="15"/>
      <c r="E17" s="12" t="s">
        <v>21</v>
      </c>
      <c r="AK17" s="21" t="s">
        <v>25</v>
      </c>
      <c r="AN17" s="12" t="s">
        <v>1</v>
      </c>
      <c r="AR17" s="15"/>
      <c r="BE17" s="200"/>
      <c r="BS17" s="12" t="s">
        <v>29</v>
      </c>
    </row>
    <row r="18" spans="2:71" ht="6.95" customHeight="1" x14ac:dyDescent="0.2">
      <c r="B18" s="15"/>
      <c r="AR18" s="15"/>
      <c r="BE18" s="200"/>
      <c r="BS18" s="12" t="s">
        <v>6</v>
      </c>
    </row>
    <row r="19" spans="2:71" ht="12" customHeight="1" x14ac:dyDescent="0.2">
      <c r="B19" s="15"/>
      <c r="D19" s="21" t="s">
        <v>30</v>
      </c>
      <c r="AK19" s="21" t="s">
        <v>24</v>
      </c>
      <c r="AN19" s="12" t="s">
        <v>1</v>
      </c>
      <c r="AR19" s="15"/>
      <c r="BE19" s="200"/>
      <c r="BS19" s="12" t="s">
        <v>6</v>
      </c>
    </row>
    <row r="20" spans="2:71" ht="18.399999999999999" customHeight="1" x14ac:dyDescent="0.2">
      <c r="B20" s="15"/>
      <c r="E20" s="12" t="s">
        <v>21</v>
      </c>
      <c r="AK20" s="21" t="s">
        <v>25</v>
      </c>
      <c r="AN20" s="12" t="s">
        <v>1</v>
      </c>
      <c r="AR20" s="15"/>
      <c r="BE20" s="200"/>
      <c r="BS20" s="12" t="s">
        <v>29</v>
      </c>
    </row>
    <row r="21" spans="2:71" ht="6.95" customHeight="1" x14ac:dyDescent="0.2">
      <c r="B21" s="15"/>
      <c r="AR21" s="15"/>
      <c r="BE21" s="200"/>
    </row>
    <row r="22" spans="2:71" ht="12" customHeight="1" x14ac:dyDescent="0.2">
      <c r="B22" s="15"/>
      <c r="D22" s="21" t="s">
        <v>31</v>
      </c>
      <c r="AR22" s="15"/>
      <c r="BE22" s="200"/>
    </row>
    <row r="23" spans="2:71" ht="16.5" customHeight="1" x14ac:dyDescent="0.2">
      <c r="B23" s="15"/>
      <c r="E23" s="196" t="s">
        <v>1</v>
      </c>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R23" s="15"/>
      <c r="BE23" s="200"/>
    </row>
    <row r="24" spans="2:71" ht="6.95" customHeight="1" x14ac:dyDescent="0.2">
      <c r="B24" s="15"/>
      <c r="AR24" s="15"/>
      <c r="BE24" s="200"/>
    </row>
    <row r="25" spans="2:71" ht="6.95" customHeight="1" x14ac:dyDescent="0.2">
      <c r="B25" s="1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R25" s="15"/>
      <c r="BE25" s="200"/>
    </row>
    <row r="26" spans="2:71" s="1" customFormat="1" ht="25.9" customHeight="1" x14ac:dyDescent="0.2">
      <c r="B26" s="26"/>
      <c r="D26" s="27" t="s">
        <v>32</v>
      </c>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01">
        <f>ROUND(AG54,2)</f>
        <v>32523400</v>
      </c>
      <c r="AL26" s="202"/>
      <c r="AM26" s="202"/>
      <c r="AN26" s="202"/>
      <c r="AO26" s="202"/>
      <c r="AR26" s="26"/>
      <c r="BE26" s="200"/>
    </row>
    <row r="27" spans="2:71" s="1" customFormat="1" ht="6.95" customHeight="1" x14ac:dyDescent="0.2">
      <c r="B27" s="26"/>
      <c r="AR27" s="26"/>
      <c r="BE27" s="200"/>
    </row>
    <row r="28" spans="2:71" s="1" customFormat="1" x14ac:dyDescent="0.2">
      <c r="B28" s="26"/>
      <c r="L28" s="197" t="s">
        <v>33</v>
      </c>
      <c r="M28" s="197"/>
      <c r="N28" s="197"/>
      <c r="O28" s="197"/>
      <c r="P28" s="197"/>
      <c r="W28" s="197" t="s">
        <v>34</v>
      </c>
      <c r="X28" s="197"/>
      <c r="Y28" s="197"/>
      <c r="Z28" s="197"/>
      <c r="AA28" s="197"/>
      <c r="AB28" s="197"/>
      <c r="AC28" s="197"/>
      <c r="AD28" s="197"/>
      <c r="AE28" s="197"/>
      <c r="AK28" s="197" t="s">
        <v>35</v>
      </c>
      <c r="AL28" s="197"/>
      <c r="AM28" s="197"/>
      <c r="AN28" s="197"/>
      <c r="AO28" s="197"/>
      <c r="AR28" s="26"/>
      <c r="BE28" s="200"/>
    </row>
    <row r="29" spans="2:71" s="2" customFormat="1" ht="14.45" customHeight="1" x14ac:dyDescent="0.2">
      <c r="B29" s="30"/>
      <c r="D29" s="21" t="s">
        <v>36</v>
      </c>
      <c r="F29" s="21" t="s">
        <v>37</v>
      </c>
      <c r="L29" s="173">
        <v>0.21</v>
      </c>
      <c r="M29" s="174"/>
      <c r="N29" s="174"/>
      <c r="O29" s="174"/>
      <c r="P29" s="174"/>
      <c r="W29" s="198">
        <f>ROUND(AZ54, 2)</f>
        <v>32523400</v>
      </c>
      <c r="X29" s="174"/>
      <c r="Y29" s="174"/>
      <c r="Z29" s="174"/>
      <c r="AA29" s="174"/>
      <c r="AB29" s="174"/>
      <c r="AC29" s="174"/>
      <c r="AD29" s="174"/>
      <c r="AE29" s="174"/>
      <c r="AK29" s="198">
        <f>ROUND(AV54, 2)</f>
        <v>6829914</v>
      </c>
      <c r="AL29" s="174"/>
      <c r="AM29" s="174"/>
      <c r="AN29" s="174"/>
      <c r="AO29" s="174"/>
      <c r="AR29" s="30"/>
      <c r="BE29" s="200"/>
    </row>
    <row r="30" spans="2:71" s="2" customFormat="1" ht="14.45" customHeight="1" x14ac:dyDescent="0.2">
      <c r="B30" s="30"/>
      <c r="F30" s="21" t="s">
        <v>38</v>
      </c>
      <c r="L30" s="173">
        <v>0.15</v>
      </c>
      <c r="M30" s="174"/>
      <c r="N30" s="174"/>
      <c r="O30" s="174"/>
      <c r="P30" s="174"/>
      <c r="W30" s="198">
        <f>ROUND(BA54, 2)</f>
        <v>0</v>
      </c>
      <c r="X30" s="174"/>
      <c r="Y30" s="174"/>
      <c r="Z30" s="174"/>
      <c r="AA30" s="174"/>
      <c r="AB30" s="174"/>
      <c r="AC30" s="174"/>
      <c r="AD30" s="174"/>
      <c r="AE30" s="174"/>
      <c r="AK30" s="198">
        <f>ROUND(AW54, 2)</f>
        <v>0</v>
      </c>
      <c r="AL30" s="174"/>
      <c r="AM30" s="174"/>
      <c r="AN30" s="174"/>
      <c r="AO30" s="174"/>
      <c r="AR30" s="30"/>
      <c r="BE30" s="200"/>
    </row>
    <row r="31" spans="2:71" s="2" customFormat="1" ht="14.45" hidden="1" customHeight="1" x14ac:dyDescent="0.2">
      <c r="B31" s="30"/>
      <c r="F31" s="21" t="s">
        <v>39</v>
      </c>
      <c r="L31" s="173">
        <v>0.21</v>
      </c>
      <c r="M31" s="174"/>
      <c r="N31" s="174"/>
      <c r="O31" s="174"/>
      <c r="P31" s="174"/>
      <c r="W31" s="198">
        <f>ROUND(BB54, 2)</f>
        <v>0</v>
      </c>
      <c r="X31" s="174"/>
      <c r="Y31" s="174"/>
      <c r="Z31" s="174"/>
      <c r="AA31" s="174"/>
      <c r="AB31" s="174"/>
      <c r="AC31" s="174"/>
      <c r="AD31" s="174"/>
      <c r="AE31" s="174"/>
      <c r="AK31" s="198">
        <v>0</v>
      </c>
      <c r="AL31" s="174"/>
      <c r="AM31" s="174"/>
      <c r="AN31" s="174"/>
      <c r="AO31" s="174"/>
      <c r="AR31" s="30"/>
      <c r="BE31" s="200"/>
    </row>
    <row r="32" spans="2:71" s="2" customFormat="1" ht="14.45" hidden="1" customHeight="1" x14ac:dyDescent="0.2">
      <c r="B32" s="30"/>
      <c r="F32" s="21" t="s">
        <v>40</v>
      </c>
      <c r="L32" s="173">
        <v>0.15</v>
      </c>
      <c r="M32" s="174"/>
      <c r="N32" s="174"/>
      <c r="O32" s="174"/>
      <c r="P32" s="174"/>
      <c r="W32" s="198">
        <f>ROUND(BC54, 2)</f>
        <v>0</v>
      </c>
      <c r="X32" s="174"/>
      <c r="Y32" s="174"/>
      <c r="Z32" s="174"/>
      <c r="AA32" s="174"/>
      <c r="AB32" s="174"/>
      <c r="AC32" s="174"/>
      <c r="AD32" s="174"/>
      <c r="AE32" s="174"/>
      <c r="AK32" s="198">
        <v>0</v>
      </c>
      <c r="AL32" s="174"/>
      <c r="AM32" s="174"/>
      <c r="AN32" s="174"/>
      <c r="AO32" s="174"/>
      <c r="AR32" s="30"/>
      <c r="BE32" s="200"/>
    </row>
    <row r="33" spans="2:57" s="2" customFormat="1" ht="14.45" hidden="1" customHeight="1" x14ac:dyDescent="0.2">
      <c r="B33" s="30"/>
      <c r="F33" s="21" t="s">
        <v>41</v>
      </c>
      <c r="L33" s="173">
        <v>0</v>
      </c>
      <c r="M33" s="174"/>
      <c r="N33" s="174"/>
      <c r="O33" s="174"/>
      <c r="P33" s="174"/>
      <c r="W33" s="198">
        <f>ROUND(BD54, 2)</f>
        <v>0</v>
      </c>
      <c r="X33" s="174"/>
      <c r="Y33" s="174"/>
      <c r="Z33" s="174"/>
      <c r="AA33" s="174"/>
      <c r="AB33" s="174"/>
      <c r="AC33" s="174"/>
      <c r="AD33" s="174"/>
      <c r="AE33" s="174"/>
      <c r="AK33" s="198">
        <v>0</v>
      </c>
      <c r="AL33" s="174"/>
      <c r="AM33" s="174"/>
      <c r="AN33" s="174"/>
      <c r="AO33" s="174"/>
      <c r="AR33" s="30"/>
      <c r="BE33" s="200"/>
    </row>
    <row r="34" spans="2:57" s="1" customFormat="1" ht="6.95" customHeight="1" x14ac:dyDescent="0.2">
      <c r="B34" s="26"/>
      <c r="AR34" s="26"/>
      <c r="BE34" s="200"/>
    </row>
    <row r="35" spans="2:57" s="1" customFormat="1" ht="25.9" customHeight="1" x14ac:dyDescent="0.2">
      <c r="B35" s="26"/>
      <c r="C35" s="31"/>
      <c r="D35" s="32" t="s">
        <v>42</v>
      </c>
      <c r="E35" s="33"/>
      <c r="F35" s="33"/>
      <c r="G35" s="33"/>
      <c r="H35" s="33"/>
      <c r="I35" s="33"/>
      <c r="J35" s="33"/>
      <c r="K35" s="33"/>
      <c r="L35" s="33"/>
      <c r="M35" s="33"/>
      <c r="N35" s="33"/>
      <c r="O35" s="33"/>
      <c r="P35" s="33"/>
      <c r="Q35" s="33"/>
      <c r="R35" s="33"/>
      <c r="S35" s="33"/>
      <c r="T35" s="34" t="s">
        <v>43</v>
      </c>
      <c r="U35" s="33"/>
      <c r="V35" s="33"/>
      <c r="W35" s="33"/>
      <c r="X35" s="177" t="s">
        <v>44</v>
      </c>
      <c r="Y35" s="178"/>
      <c r="Z35" s="178"/>
      <c r="AA35" s="178"/>
      <c r="AB35" s="178"/>
      <c r="AC35" s="33"/>
      <c r="AD35" s="33"/>
      <c r="AE35" s="33"/>
      <c r="AF35" s="33"/>
      <c r="AG35" s="33"/>
      <c r="AH35" s="33"/>
      <c r="AI35" s="33"/>
      <c r="AJ35" s="33"/>
      <c r="AK35" s="179">
        <f>SUM(AK26:AK33)</f>
        <v>39353314</v>
      </c>
      <c r="AL35" s="178"/>
      <c r="AM35" s="178"/>
      <c r="AN35" s="178"/>
      <c r="AO35" s="180"/>
      <c r="AP35" s="31"/>
      <c r="AQ35" s="31"/>
      <c r="AR35" s="26"/>
    </row>
    <row r="36" spans="2:57" s="1" customFormat="1" ht="6.95" customHeight="1" x14ac:dyDescent="0.2">
      <c r="B36" s="26"/>
      <c r="AR36" s="26"/>
    </row>
    <row r="37" spans="2:57" s="1" customFormat="1" ht="6.95" customHeight="1" x14ac:dyDescent="0.2">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26"/>
    </row>
    <row r="41" spans="2:57" s="1" customFormat="1" ht="6.95" customHeight="1" x14ac:dyDescent="0.2">
      <c r="B41" s="37"/>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26"/>
    </row>
    <row r="42" spans="2:57" s="1" customFormat="1" ht="24.95" customHeight="1" x14ac:dyDescent="0.2">
      <c r="B42" s="26"/>
      <c r="C42" s="16" t="s">
        <v>45</v>
      </c>
      <c r="AR42" s="26"/>
    </row>
    <row r="43" spans="2:57" s="1" customFormat="1" ht="6.95" customHeight="1" x14ac:dyDescent="0.2">
      <c r="B43" s="26"/>
      <c r="AR43" s="26"/>
    </row>
    <row r="44" spans="2:57" s="1" customFormat="1" ht="12" customHeight="1" x14ac:dyDescent="0.2">
      <c r="B44" s="26"/>
      <c r="C44" s="21" t="s">
        <v>13</v>
      </c>
      <c r="L44" s="1" t="str">
        <f>K5</f>
        <v>19_021</v>
      </c>
      <c r="AR44" s="26"/>
    </row>
    <row r="45" spans="2:57" s="3" customFormat="1" ht="36.950000000000003" customHeight="1" x14ac:dyDescent="0.2">
      <c r="B45" s="39"/>
      <c r="C45" s="40" t="s">
        <v>16</v>
      </c>
      <c r="L45" s="189" t="str">
        <f>K6</f>
        <v>Chropyně - Přerov</v>
      </c>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c r="AK45" s="190"/>
      <c r="AL45" s="190"/>
      <c r="AM45" s="190"/>
      <c r="AN45" s="190"/>
      <c r="AO45" s="190"/>
      <c r="AR45" s="39"/>
    </row>
    <row r="46" spans="2:57" s="1" customFormat="1" ht="6.95" customHeight="1" x14ac:dyDescent="0.2">
      <c r="B46" s="26"/>
      <c r="AR46" s="26"/>
    </row>
    <row r="47" spans="2:57" s="1" customFormat="1" ht="12" customHeight="1" x14ac:dyDescent="0.2">
      <c r="B47" s="26"/>
      <c r="C47" s="21" t="s">
        <v>20</v>
      </c>
      <c r="L47" s="41" t="str">
        <f>IF(K8="","",K8)</f>
        <v xml:space="preserve"> </v>
      </c>
      <c r="AI47" s="21" t="s">
        <v>22</v>
      </c>
      <c r="AM47" s="191" t="str">
        <f>IF(AN8= "","",AN8)</f>
        <v/>
      </c>
      <c r="AN47" s="191"/>
      <c r="AR47" s="26"/>
    </row>
    <row r="48" spans="2:57" s="1" customFormat="1" ht="6.95" customHeight="1" x14ac:dyDescent="0.2">
      <c r="B48" s="26"/>
      <c r="AR48" s="26"/>
    </row>
    <row r="49" spans="1:91" s="1" customFormat="1" ht="13.7" customHeight="1" x14ac:dyDescent="0.2">
      <c r="B49" s="26"/>
      <c r="C49" s="21" t="s">
        <v>23</v>
      </c>
      <c r="L49" s="1" t="str">
        <f>IF(E11= "","",E11)</f>
        <v xml:space="preserve"> </v>
      </c>
      <c r="AI49" s="21" t="s">
        <v>28</v>
      </c>
      <c r="AM49" s="187" t="str">
        <f>IF(E17="","",E17)</f>
        <v xml:space="preserve"> </v>
      </c>
      <c r="AN49" s="188"/>
      <c r="AO49" s="188"/>
      <c r="AP49" s="188"/>
      <c r="AR49" s="26"/>
      <c r="AS49" s="183" t="s">
        <v>46</v>
      </c>
      <c r="AT49" s="184"/>
      <c r="AU49" s="43"/>
      <c r="AV49" s="43"/>
      <c r="AW49" s="43"/>
      <c r="AX49" s="43"/>
      <c r="AY49" s="43"/>
      <c r="AZ49" s="43"/>
      <c r="BA49" s="43"/>
      <c r="BB49" s="43"/>
      <c r="BC49" s="43"/>
      <c r="BD49" s="44"/>
    </row>
    <row r="50" spans="1:91" s="1" customFormat="1" ht="13.7" customHeight="1" x14ac:dyDescent="0.2">
      <c r="B50" s="26"/>
      <c r="C50" s="21" t="s">
        <v>26</v>
      </c>
      <c r="L50" s="1" t="str">
        <f>IF(E14= "Vyplň údaj","",E14)</f>
        <v/>
      </c>
      <c r="AI50" s="21" t="s">
        <v>30</v>
      </c>
      <c r="AM50" s="187" t="str">
        <f>IF(E20="","",E20)</f>
        <v xml:space="preserve"> </v>
      </c>
      <c r="AN50" s="188"/>
      <c r="AO50" s="188"/>
      <c r="AP50" s="188"/>
      <c r="AR50" s="26"/>
      <c r="AS50" s="185"/>
      <c r="AT50" s="186"/>
      <c r="AU50" s="45"/>
      <c r="AV50" s="45"/>
      <c r="AW50" s="45"/>
      <c r="AX50" s="45"/>
      <c r="AY50" s="45"/>
      <c r="AZ50" s="45"/>
      <c r="BA50" s="45"/>
      <c r="BB50" s="45"/>
      <c r="BC50" s="45"/>
      <c r="BD50" s="46"/>
    </row>
    <row r="51" spans="1:91" s="1" customFormat="1" ht="10.9" customHeight="1" x14ac:dyDescent="0.2">
      <c r="B51" s="26"/>
      <c r="AR51" s="26"/>
      <c r="AS51" s="185"/>
      <c r="AT51" s="186"/>
      <c r="AU51" s="45"/>
      <c r="AV51" s="45"/>
      <c r="AW51" s="45"/>
      <c r="AX51" s="45"/>
      <c r="AY51" s="45"/>
      <c r="AZ51" s="45"/>
      <c r="BA51" s="45"/>
      <c r="BB51" s="45"/>
      <c r="BC51" s="45"/>
      <c r="BD51" s="46"/>
    </row>
    <row r="52" spans="1:91" s="1" customFormat="1" ht="29.25" customHeight="1" x14ac:dyDescent="0.2">
      <c r="B52" s="26"/>
      <c r="C52" s="169" t="s">
        <v>47</v>
      </c>
      <c r="D52" s="170"/>
      <c r="E52" s="170"/>
      <c r="F52" s="170"/>
      <c r="G52" s="170"/>
      <c r="H52" s="47"/>
      <c r="I52" s="171" t="s">
        <v>48</v>
      </c>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6" t="s">
        <v>49</v>
      </c>
      <c r="AH52" s="170"/>
      <c r="AI52" s="170"/>
      <c r="AJ52" s="170"/>
      <c r="AK52" s="170"/>
      <c r="AL52" s="170"/>
      <c r="AM52" s="170"/>
      <c r="AN52" s="171" t="s">
        <v>50</v>
      </c>
      <c r="AO52" s="170"/>
      <c r="AP52" s="175"/>
      <c r="AQ52" s="48" t="s">
        <v>51</v>
      </c>
      <c r="AR52" s="26"/>
      <c r="AS52" s="49" t="s">
        <v>52</v>
      </c>
      <c r="AT52" s="50" t="s">
        <v>53</v>
      </c>
      <c r="AU52" s="50" t="s">
        <v>54</v>
      </c>
      <c r="AV52" s="50" t="s">
        <v>55</v>
      </c>
      <c r="AW52" s="50" t="s">
        <v>56</v>
      </c>
      <c r="AX52" s="50" t="s">
        <v>57</v>
      </c>
      <c r="AY52" s="50" t="s">
        <v>58</v>
      </c>
      <c r="AZ52" s="50" t="s">
        <v>59</v>
      </c>
      <c r="BA52" s="50" t="s">
        <v>60</v>
      </c>
      <c r="BB52" s="50" t="s">
        <v>61</v>
      </c>
      <c r="BC52" s="50" t="s">
        <v>62</v>
      </c>
      <c r="BD52" s="51" t="s">
        <v>63</v>
      </c>
    </row>
    <row r="53" spans="1:91" s="1" customFormat="1" ht="10.9" customHeight="1" x14ac:dyDescent="0.2">
      <c r="B53" s="26"/>
      <c r="AR53" s="26"/>
      <c r="AS53" s="52"/>
      <c r="AT53" s="43"/>
      <c r="AU53" s="43"/>
      <c r="AV53" s="43"/>
      <c r="AW53" s="43"/>
      <c r="AX53" s="43"/>
      <c r="AY53" s="43"/>
      <c r="AZ53" s="43"/>
      <c r="BA53" s="43"/>
      <c r="BB53" s="43"/>
      <c r="BC53" s="43"/>
      <c r="BD53" s="44"/>
    </row>
    <row r="54" spans="1:91" s="4" customFormat="1" ht="32.450000000000003" customHeight="1" x14ac:dyDescent="0.2">
      <c r="B54" s="53"/>
      <c r="C54" s="54" t="s">
        <v>64</v>
      </c>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167">
        <f>ROUND(SUM(AG55:AG58),2)</f>
        <v>32523400</v>
      </c>
      <c r="AH54" s="167"/>
      <c r="AI54" s="167"/>
      <c r="AJ54" s="167"/>
      <c r="AK54" s="167"/>
      <c r="AL54" s="167"/>
      <c r="AM54" s="167"/>
      <c r="AN54" s="168">
        <f>SUM(AG54,AT54)</f>
        <v>39353314</v>
      </c>
      <c r="AO54" s="168"/>
      <c r="AP54" s="168"/>
      <c r="AQ54" s="57" t="s">
        <v>1</v>
      </c>
      <c r="AR54" s="53"/>
      <c r="AS54" s="58">
        <f>ROUND(SUM(AS55:AS58),2)</f>
        <v>0</v>
      </c>
      <c r="AT54" s="59">
        <f>ROUND(SUM(AV54:AW54),2)</f>
        <v>6829914</v>
      </c>
      <c r="AU54" s="60">
        <f>ROUND(SUM(AU55:AU58),5)</f>
        <v>0</v>
      </c>
      <c r="AV54" s="59">
        <f>ROUND(AZ54*L29,2)</f>
        <v>6829914</v>
      </c>
      <c r="AW54" s="59">
        <f>ROUND(BA54*L30,2)</f>
        <v>0</v>
      </c>
      <c r="AX54" s="59">
        <f>ROUND(BB54*L29,2)</f>
        <v>0</v>
      </c>
      <c r="AY54" s="59">
        <f>ROUND(BC54*L30,2)</f>
        <v>0</v>
      </c>
      <c r="AZ54" s="59">
        <f>ROUND(SUM(AZ55:AZ58),2)</f>
        <v>32523400</v>
      </c>
      <c r="BA54" s="59">
        <f>ROUND(SUM(BA55:BA58),2)</f>
        <v>0</v>
      </c>
      <c r="BB54" s="59">
        <f>ROUND(SUM(BB55:BB58),2)</f>
        <v>0</v>
      </c>
      <c r="BC54" s="59">
        <f>ROUND(SUM(BC55:BC58),2)</f>
        <v>0</v>
      </c>
      <c r="BD54" s="61">
        <f>ROUND(SUM(BD55:BD58),2)</f>
        <v>0</v>
      </c>
      <c r="BS54" s="62" t="s">
        <v>65</v>
      </c>
      <c r="BT54" s="62" t="s">
        <v>66</v>
      </c>
      <c r="BU54" s="63" t="s">
        <v>67</v>
      </c>
      <c r="BV54" s="62" t="s">
        <v>68</v>
      </c>
      <c r="BW54" s="62" t="s">
        <v>4</v>
      </c>
      <c r="BX54" s="62" t="s">
        <v>69</v>
      </c>
      <c r="CL54" s="62" t="s">
        <v>1</v>
      </c>
    </row>
    <row r="55" spans="1:91" s="5" customFormat="1" ht="16.5" customHeight="1" x14ac:dyDescent="0.2">
      <c r="A55" s="64" t="s">
        <v>70</v>
      </c>
      <c r="B55" s="65"/>
      <c r="C55" s="66"/>
      <c r="D55" s="172" t="s">
        <v>71</v>
      </c>
      <c r="E55" s="172"/>
      <c r="F55" s="172"/>
      <c r="G55" s="172"/>
      <c r="H55" s="172"/>
      <c r="I55" s="67"/>
      <c r="J55" s="172" t="s">
        <v>72</v>
      </c>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65">
        <f>'SO 01 - Chropyně - Věžky ...'!J30</f>
        <v>0</v>
      </c>
      <c r="AH55" s="166"/>
      <c r="AI55" s="166"/>
      <c r="AJ55" s="166"/>
      <c r="AK55" s="166"/>
      <c r="AL55" s="166"/>
      <c r="AM55" s="166"/>
      <c r="AN55" s="165">
        <f>SUM(AG55,AT55)</f>
        <v>0</v>
      </c>
      <c r="AO55" s="166"/>
      <c r="AP55" s="166"/>
      <c r="AQ55" s="68" t="s">
        <v>73</v>
      </c>
      <c r="AR55" s="65"/>
      <c r="AS55" s="69">
        <v>0</v>
      </c>
      <c r="AT55" s="70">
        <f>ROUND(SUM(AV55:AW55),2)</f>
        <v>0</v>
      </c>
      <c r="AU55" s="71">
        <f>'SO 01 - Chropyně - Věžky ...'!P82</f>
        <v>0</v>
      </c>
      <c r="AV55" s="70">
        <f>'SO 01 - Chropyně - Věžky ...'!J33</f>
        <v>0</v>
      </c>
      <c r="AW55" s="70">
        <f>'SO 01 - Chropyně - Věžky ...'!J34</f>
        <v>0</v>
      </c>
      <c r="AX55" s="70">
        <f>'SO 01 - Chropyně - Věžky ...'!J35</f>
        <v>0</v>
      </c>
      <c r="AY55" s="70">
        <f>'SO 01 - Chropyně - Věžky ...'!J36</f>
        <v>0</v>
      </c>
      <c r="AZ55" s="70">
        <f>'SO 01 - Chropyně - Věžky ...'!F33</f>
        <v>0</v>
      </c>
      <c r="BA55" s="70">
        <f>'SO 01 - Chropyně - Věžky ...'!F34</f>
        <v>0</v>
      </c>
      <c r="BB55" s="70">
        <f>'SO 01 - Chropyně - Věžky ...'!F35</f>
        <v>0</v>
      </c>
      <c r="BC55" s="70">
        <f>'SO 01 - Chropyně - Věžky ...'!F36</f>
        <v>0</v>
      </c>
      <c r="BD55" s="72">
        <f>'SO 01 - Chropyně - Věžky ...'!F37</f>
        <v>0</v>
      </c>
      <c r="BT55" s="73" t="s">
        <v>74</v>
      </c>
      <c r="BV55" s="73" t="s">
        <v>68</v>
      </c>
      <c r="BW55" s="73" t="s">
        <v>75</v>
      </c>
      <c r="BX55" s="73" t="s">
        <v>4</v>
      </c>
      <c r="CL55" s="73" t="s">
        <v>1</v>
      </c>
      <c r="CM55" s="73" t="s">
        <v>76</v>
      </c>
    </row>
    <row r="56" spans="1:91" s="5" customFormat="1" ht="16.5" customHeight="1" x14ac:dyDescent="0.2">
      <c r="A56" s="64" t="s">
        <v>70</v>
      </c>
      <c r="B56" s="65"/>
      <c r="C56" s="66"/>
      <c r="D56" s="172" t="s">
        <v>77</v>
      </c>
      <c r="E56" s="172"/>
      <c r="F56" s="172"/>
      <c r="G56" s="172"/>
      <c r="H56" s="172"/>
      <c r="I56" s="67"/>
      <c r="J56" s="172" t="s">
        <v>78</v>
      </c>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65">
        <f>'SO 02 - Věžky - Přerov (ST)'!J30</f>
        <v>0</v>
      </c>
      <c r="AH56" s="166"/>
      <c r="AI56" s="166"/>
      <c r="AJ56" s="166"/>
      <c r="AK56" s="166"/>
      <c r="AL56" s="166"/>
      <c r="AM56" s="166"/>
      <c r="AN56" s="165">
        <f>SUM(AG56,AT56)</f>
        <v>0</v>
      </c>
      <c r="AO56" s="166"/>
      <c r="AP56" s="166"/>
      <c r="AQ56" s="68" t="s">
        <v>73</v>
      </c>
      <c r="AR56" s="65"/>
      <c r="AS56" s="69">
        <v>0</v>
      </c>
      <c r="AT56" s="70">
        <f>ROUND(SUM(AV56:AW56),2)</f>
        <v>0</v>
      </c>
      <c r="AU56" s="71">
        <f>'SO 02 - Věžky - Přerov (ST)'!P82</f>
        <v>0</v>
      </c>
      <c r="AV56" s="70">
        <f>'SO 02 - Věžky - Přerov (ST)'!J33</f>
        <v>0</v>
      </c>
      <c r="AW56" s="70">
        <f>'SO 02 - Věžky - Přerov (ST)'!J34</f>
        <v>0</v>
      </c>
      <c r="AX56" s="70">
        <f>'SO 02 - Věžky - Přerov (ST)'!J35</f>
        <v>0</v>
      </c>
      <c r="AY56" s="70">
        <f>'SO 02 - Věžky - Přerov (ST)'!J36</f>
        <v>0</v>
      </c>
      <c r="AZ56" s="70">
        <f>'SO 02 - Věžky - Přerov (ST)'!F33</f>
        <v>0</v>
      </c>
      <c r="BA56" s="70">
        <f>'SO 02 - Věžky - Přerov (ST)'!F34</f>
        <v>0</v>
      </c>
      <c r="BB56" s="70">
        <f>'SO 02 - Věžky - Přerov (ST)'!F35</f>
        <v>0</v>
      </c>
      <c r="BC56" s="70">
        <f>'SO 02 - Věžky - Přerov (ST)'!F36</f>
        <v>0</v>
      </c>
      <c r="BD56" s="72">
        <f>'SO 02 - Věžky - Přerov (ST)'!F37</f>
        <v>0</v>
      </c>
      <c r="BT56" s="73" t="s">
        <v>74</v>
      </c>
      <c r="BV56" s="73" t="s">
        <v>68</v>
      </c>
      <c r="BW56" s="73" t="s">
        <v>79</v>
      </c>
      <c r="BX56" s="73" t="s">
        <v>4</v>
      </c>
      <c r="CL56" s="73" t="s">
        <v>1</v>
      </c>
      <c r="CM56" s="73" t="s">
        <v>76</v>
      </c>
    </row>
    <row r="57" spans="1:91" s="5" customFormat="1" ht="16.5" customHeight="1" x14ac:dyDescent="0.2">
      <c r="A57" s="64" t="s">
        <v>70</v>
      </c>
      <c r="B57" s="65"/>
      <c r="C57" s="66"/>
      <c r="D57" s="172" t="s">
        <v>80</v>
      </c>
      <c r="E57" s="172"/>
      <c r="F57" s="172"/>
      <c r="G57" s="172"/>
      <c r="H57" s="172"/>
      <c r="I57" s="67"/>
      <c r="J57" s="172" t="s">
        <v>81</v>
      </c>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65">
        <f>'SO 04 - VON společné'!J30</f>
        <v>0</v>
      </c>
      <c r="AH57" s="166"/>
      <c r="AI57" s="166"/>
      <c r="AJ57" s="166"/>
      <c r="AK57" s="166"/>
      <c r="AL57" s="166"/>
      <c r="AM57" s="166"/>
      <c r="AN57" s="165">
        <f>SUM(AG57,AT57)</f>
        <v>0</v>
      </c>
      <c r="AO57" s="166"/>
      <c r="AP57" s="166"/>
      <c r="AQ57" s="68" t="s">
        <v>73</v>
      </c>
      <c r="AR57" s="65"/>
      <c r="AS57" s="69">
        <v>0</v>
      </c>
      <c r="AT57" s="70">
        <f>ROUND(SUM(AV57:AW57),2)</f>
        <v>0</v>
      </c>
      <c r="AU57" s="71">
        <f>'SO 04 - VON společné'!P81</f>
        <v>0</v>
      </c>
      <c r="AV57" s="70">
        <f>'SO 04 - VON společné'!J33</f>
        <v>0</v>
      </c>
      <c r="AW57" s="70">
        <f>'SO 04 - VON společné'!J34</f>
        <v>0</v>
      </c>
      <c r="AX57" s="70">
        <f>'SO 04 - VON společné'!J35</f>
        <v>0</v>
      </c>
      <c r="AY57" s="70">
        <f>'SO 04 - VON společné'!J36</f>
        <v>0</v>
      </c>
      <c r="AZ57" s="70">
        <f>'SO 04 - VON společné'!F33</f>
        <v>0</v>
      </c>
      <c r="BA57" s="70">
        <f>'SO 04 - VON společné'!F34</f>
        <v>0</v>
      </c>
      <c r="BB57" s="70">
        <f>'SO 04 - VON společné'!F35</f>
        <v>0</v>
      </c>
      <c r="BC57" s="70">
        <f>'SO 04 - VON společné'!F36</f>
        <v>0</v>
      </c>
      <c r="BD57" s="72">
        <f>'SO 04 - VON společné'!F37</f>
        <v>0</v>
      </c>
      <c r="BT57" s="73" t="s">
        <v>74</v>
      </c>
      <c r="BV57" s="73" t="s">
        <v>68</v>
      </c>
      <c r="BW57" s="73" t="s">
        <v>82</v>
      </c>
      <c r="BX57" s="73" t="s">
        <v>4</v>
      </c>
      <c r="CL57" s="73" t="s">
        <v>1</v>
      </c>
      <c r="CM57" s="73" t="s">
        <v>76</v>
      </c>
    </row>
    <row r="58" spans="1:91" s="5" customFormat="1" ht="16.5" customHeight="1" x14ac:dyDescent="0.2">
      <c r="A58" s="64" t="s">
        <v>70</v>
      </c>
      <c r="B58" s="65"/>
      <c r="C58" s="66"/>
      <c r="D58" s="172" t="s">
        <v>83</v>
      </c>
      <c r="E58" s="172"/>
      <c r="F58" s="172"/>
      <c r="G58" s="172"/>
      <c r="H58" s="172"/>
      <c r="I58" s="67"/>
      <c r="J58" s="172" t="s">
        <v>84</v>
      </c>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65">
        <f>'SO 05 - Materiál SŽDC'!J30</f>
        <v>32523400</v>
      </c>
      <c r="AH58" s="166"/>
      <c r="AI58" s="166"/>
      <c r="AJ58" s="166"/>
      <c r="AK58" s="166"/>
      <c r="AL58" s="166"/>
      <c r="AM58" s="166"/>
      <c r="AN58" s="165">
        <f>SUM(AG58,AT58)</f>
        <v>39353314</v>
      </c>
      <c r="AO58" s="166"/>
      <c r="AP58" s="166"/>
      <c r="AQ58" s="68" t="s">
        <v>73</v>
      </c>
      <c r="AR58" s="65"/>
      <c r="AS58" s="74">
        <v>0</v>
      </c>
      <c r="AT58" s="75">
        <f>ROUND(SUM(AV58:AW58),2)</f>
        <v>6829914</v>
      </c>
      <c r="AU58" s="76">
        <f>'SO 05 - Materiál SŽDC'!P79</f>
        <v>0</v>
      </c>
      <c r="AV58" s="75">
        <f>'SO 05 - Materiál SŽDC'!J33</f>
        <v>6829914</v>
      </c>
      <c r="AW58" s="75">
        <f>'SO 05 - Materiál SŽDC'!J34</f>
        <v>0</v>
      </c>
      <c r="AX58" s="75">
        <f>'SO 05 - Materiál SŽDC'!J35</f>
        <v>0</v>
      </c>
      <c r="AY58" s="75">
        <f>'SO 05 - Materiál SŽDC'!J36</f>
        <v>0</v>
      </c>
      <c r="AZ58" s="75">
        <f>'SO 05 - Materiál SŽDC'!F33</f>
        <v>32523400</v>
      </c>
      <c r="BA58" s="75">
        <f>'SO 05 - Materiál SŽDC'!F34</f>
        <v>0</v>
      </c>
      <c r="BB58" s="75">
        <f>'SO 05 - Materiál SŽDC'!F35</f>
        <v>0</v>
      </c>
      <c r="BC58" s="75">
        <f>'SO 05 - Materiál SŽDC'!F36</f>
        <v>0</v>
      </c>
      <c r="BD58" s="77">
        <f>'SO 05 - Materiál SŽDC'!F37</f>
        <v>0</v>
      </c>
      <c r="BT58" s="73" t="s">
        <v>74</v>
      </c>
      <c r="BV58" s="73" t="s">
        <v>68</v>
      </c>
      <c r="BW58" s="73" t="s">
        <v>85</v>
      </c>
      <c r="BX58" s="73" t="s">
        <v>4</v>
      </c>
      <c r="CL58" s="73" t="s">
        <v>1</v>
      </c>
      <c r="CM58" s="73" t="s">
        <v>76</v>
      </c>
    </row>
    <row r="59" spans="1:91" s="1" customFormat="1" ht="30" customHeight="1" x14ac:dyDescent="0.2">
      <c r="B59" s="26"/>
      <c r="AR59" s="26"/>
    </row>
    <row r="60" spans="1:91" s="1" customFormat="1" ht="6.95" customHeight="1" x14ac:dyDescent="0.2">
      <c r="B60" s="35"/>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26"/>
    </row>
  </sheetData>
  <mergeCells count="54">
    <mergeCell ref="AK33:AO33"/>
    <mergeCell ref="AK26:AO26"/>
    <mergeCell ref="W29:AE29"/>
    <mergeCell ref="AK29:AO29"/>
    <mergeCell ref="W30:AE30"/>
    <mergeCell ref="AK30:AO30"/>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W31:AE31"/>
    <mergeCell ref="BE5:BE34"/>
    <mergeCell ref="AN56:AP56"/>
    <mergeCell ref="AG56:AM56"/>
    <mergeCell ref="AN57:AP57"/>
    <mergeCell ref="AG57:AM57"/>
    <mergeCell ref="L30:P30"/>
    <mergeCell ref="L31:P31"/>
    <mergeCell ref="L32:P32"/>
    <mergeCell ref="L33:P33"/>
    <mergeCell ref="AN52:AP52"/>
    <mergeCell ref="AG52:AM52"/>
    <mergeCell ref="X35:AB35"/>
    <mergeCell ref="AK35:AO35"/>
    <mergeCell ref="AK31:AO31"/>
    <mergeCell ref="W32:AE32"/>
    <mergeCell ref="AK32:AO32"/>
    <mergeCell ref="W33:AE33"/>
    <mergeCell ref="AN58:AP58"/>
    <mergeCell ref="AG58:AM58"/>
    <mergeCell ref="AG54:AM54"/>
    <mergeCell ref="AN54:AP54"/>
    <mergeCell ref="C52:G52"/>
    <mergeCell ref="I52:AF52"/>
    <mergeCell ref="D55:H55"/>
    <mergeCell ref="J55:AF55"/>
    <mergeCell ref="D56:H56"/>
    <mergeCell ref="J56:AF56"/>
    <mergeCell ref="D57:H57"/>
    <mergeCell ref="J57:AF57"/>
    <mergeCell ref="D58:H58"/>
    <mergeCell ref="J58:AF58"/>
    <mergeCell ref="AN55:AP55"/>
    <mergeCell ref="AG55:AM55"/>
  </mergeCells>
  <hyperlinks>
    <hyperlink ref="A55" location="'SO 01 - Chropyně - Věžky ...'!C2" display="/"/>
    <hyperlink ref="A56" location="'SO 02 - Věžky - Přerov (ST)'!C2" display="/"/>
    <hyperlink ref="A57" location="'SO 04 - VON společné'!C2" display="/"/>
    <hyperlink ref="A58" location="'SO 05 - Materiál SŽDC'!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86"/>
  <sheetViews>
    <sheetView showGridLines="0" workbookViewId="0"/>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78"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81" t="s">
        <v>5</v>
      </c>
      <c r="M2" s="182"/>
      <c r="N2" s="182"/>
      <c r="O2" s="182"/>
      <c r="P2" s="182"/>
      <c r="Q2" s="182"/>
      <c r="R2" s="182"/>
      <c r="S2" s="182"/>
      <c r="T2" s="182"/>
      <c r="U2" s="182"/>
      <c r="V2" s="182"/>
      <c r="AT2" s="12" t="s">
        <v>75</v>
      </c>
    </row>
    <row r="3" spans="2:46" ht="6.95" customHeight="1" x14ac:dyDescent="0.2">
      <c r="B3" s="13"/>
      <c r="C3" s="14"/>
      <c r="D3" s="14"/>
      <c r="E3" s="14"/>
      <c r="F3" s="14"/>
      <c r="G3" s="14"/>
      <c r="H3" s="14"/>
      <c r="I3" s="79"/>
      <c r="J3" s="14"/>
      <c r="K3" s="14"/>
      <c r="L3" s="15"/>
      <c r="AT3" s="12" t="s">
        <v>76</v>
      </c>
    </row>
    <row r="4" spans="2:46" ht="24.95" customHeight="1" x14ac:dyDescent="0.2">
      <c r="B4" s="15"/>
      <c r="D4" s="16" t="s">
        <v>86</v>
      </c>
      <c r="L4" s="15"/>
      <c r="M4" s="17" t="s">
        <v>10</v>
      </c>
      <c r="AT4" s="12" t="s">
        <v>3</v>
      </c>
    </row>
    <row r="5" spans="2:46" ht="6.95" customHeight="1" x14ac:dyDescent="0.2">
      <c r="B5" s="15"/>
      <c r="L5" s="15"/>
    </row>
    <row r="6" spans="2:46" ht="12" customHeight="1" x14ac:dyDescent="0.2">
      <c r="B6" s="15"/>
      <c r="D6" s="21" t="s">
        <v>16</v>
      </c>
      <c r="L6" s="15"/>
    </row>
    <row r="7" spans="2:46" ht="16.5" customHeight="1" x14ac:dyDescent="0.2">
      <c r="B7" s="15"/>
      <c r="E7" s="203" t="str">
        <f>'Rekapitulace stavby'!K6</f>
        <v>Chropyně - Přerov</v>
      </c>
      <c r="F7" s="204"/>
      <c r="G7" s="204"/>
      <c r="H7" s="204"/>
      <c r="L7" s="15"/>
    </row>
    <row r="8" spans="2:46" s="1" customFormat="1" ht="12" customHeight="1" x14ac:dyDescent="0.2">
      <c r="B8" s="26"/>
      <c r="D8" s="21" t="s">
        <v>87</v>
      </c>
      <c r="I8" s="80"/>
      <c r="L8" s="26"/>
    </row>
    <row r="9" spans="2:46" s="1" customFormat="1" ht="36.950000000000003" customHeight="1" x14ac:dyDescent="0.2">
      <c r="B9" s="26"/>
      <c r="E9" s="189" t="s">
        <v>88</v>
      </c>
      <c r="F9" s="188"/>
      <c r="G9" s="188"/>
      <c r="H9" s="188"/>
      <c r="I9" s="80"/>
      <c r="L9" s="26"/>
    </row>
    <row r="10" spans="2:46" s="1" customFormat="1" x14ac:dyDescent="0.2">
      <c r="B10" s="26"/>
      <c r="I10" s="80"/>
      <c r="L10" s="26"/>
    </row>
    <row r="11" spans="2:46" s="1" customFormat="1" ht="12" customHeight="1" x14ac:dyDescent="0.2">
      <c r="B11" s="26"/>
      <c r="D11" s="21" t="s">
        <v>18</v>
      </c>
      <c r="F11" s="12" t="s">
        <v>1</v>
      </c>
      <c r="I11" s="81" t="s">
        <v>19</v>
      </c>
      <c r="J11" s="12" t="s">
        <v>1</v>
      </c>
      <c r="L11" s="26"/>
    </row>
    <row r="12" spans="2:46" s="1" customFormat="1" ht="12" customHeight="1" x14ac:dyDescent="0.2">
      <c r="B12" s="26"/>
      <c r="D12" s="21" t="s">
        <v>20</v>
      </c>
      <c r="F12" s="12" t="s">
        <v>21</v>
      </c>
      <c r="I12" s="81" t="s">
        <v>22</v>
      </c>
      <c r="J12" s="42">
        <f>'Rekapitulace stavby'!AN8</f>
        <v>0</v>
      </c>
      <c r="L12" s="26"/>
    </row>
    <row r="13" spans="2:46" s="1" customFormat="1" ht="10.9" customHeight="1" x14ac:dyDescent="0.2">
      <c r="B13" s="26"/>
      <c r="I13" s="80"/>
      <c r="L13" s="26"/>
    </row>
    <row r="14" spans="2:46" s="1" customFormat="1" ht="12" customHeight="1" x14ac:dyDescent="0.2">
      <c r="B14" s="26"/>
      <c r="D14" s="21" t="s">
        <v>23</v>
      </c>
      <c r="I14" s="81" t="s">
        <v>24</v>
      </c>
      <c r="J14" s="12" t="str">
        <f>IF('Rekapitulace stavby'!AN10="","",'Rekapitulace stavby'!AN10)</f>
        <v/>
      </c>
      <c r="L14" s="26"/>
    </row>
    <row r="15" spans="2:46" s="1" customFormat="1" ht="18" customHeight="1" x14ac:dyDescent="0.2">
      <c r="B15" s="26"/>
      <c r="E15" s="12" t="str">
        <f>IF('Rekapitulace stavby'!E11="","",'Rekapitulace stavby'!E11)</f>
        <v xml:space="preserve"> </v>
      </c>
      <c r="I15" s="81" t="s">
        <v>25</v>
      </c>
      <c r="J15" s="12" t="str">
        <f>IF('Rekapitulace stavby'!AN11="","",'Rekapitulace stavby'!AN11)</f>
        <v/>
      </c>
      <c r="L15" s="26"/>
    </row>
    <row r="16" spans="2:46" s="1" customFormat="1" ht="6.95" customHeight="1" x14ac:dyDescent="0.2">
      <c r="B16" s="26"/>
      <c r="I16" s="80"/>
      <c r="L16" s="26"/>
    </row>
    <row r="17" spans="2:12" s="1" customFormat="1" ht="12" customHeight="1" x14ac:dyDescent="0.2">
      <c r="B17" s="26"/>
      <c r="D17" s="21" t="s">
        <v>26</v>
      </c>
      <c r="I17" s="81" t="s">
        <v>24</v>
      </c>
      <c r="J17" s="22" t="str">
        <f>'Rekapitulace stavby'!AN13</f>
        <v>Vyplň údaj</v>
      </c>
      <c r="L17" s="26"/>
    </row>
    <row r="18" spans="2:12" s="1" customFormat="1" ht="18" customHeight="1" x14ac:dyDescent="0.2">
      <c r="B18" s="26"/>
      <c r="E18" s="205" t="str">
        <f>'Rekapitulace stavby'!E14</f>
        <v>Vyplň údaj</v>
      </c>
      <c r="F18" s="192"/>
      <c r="G18" s="192"/>
      <c r="H18" s="192"/>
      <c r="I18" s="81" t="s">
        <v>25</v>
      </c>
      <c r="J18" s="22" t="str">
        <f>'Rekapitulace stavby'!AN14</f>
        <v>Vyplň údaj</v>
      </c>
      <c r="L18" s="26"/>
    </row>
    <row r="19" spans="2:12" s="1" customFormat="1" ht="6.95" customHeight="1" x14ac:dyDescent="0.2">
      <c r="B19" s="26"/>
      <c r="I19" s="80"/>
      <c r="L19" s="26"/>
    </row>
    <row r="20" spans="2:12" s="1" customFormat="1" ht="12" customHeight="1" x14ac:dyDescent="0.2">
      <c r="B20" s="26"/>
      <c r="D20" s="21" t="s">
        <v>28</v>
      </c>
      <c r="I20" s="81" t="s">
        <v>24</v>
      </c>
      <c r="J20" s="12" t="str">
        <f>IF('Rekapitulace stavby'!AN16="","",'Rekapitulace stavby'!AN16)</f>
        <v/>
      </c>
      <c r="L20" s="26"/>
    </row>
    <row r="21" spans="2:12" s="1" customFormat="1" ht="18" customHeight="1" x14ac:dyDescent="0.2">
      <c r="B21" s="26"/>
      <c r="E21" s="12" t="str">
        <f>IF('Rekapitulace stavby'!E17="","",'Rekapitulace stavby'!E17)</f>
        <v xml:space="preserve"> </v>
      </c>
      <c r="I21" s="81" t="s">
        <v>25</v>
      </c>
      <c r="J21" s="12" t="str">
        <f>IF('Rekapitulace stavby'!AN17="","",'Rekapitulace stavby'!AN17)</f>
        <v/>
      </c>
      <c r="L21" s="26"/>
    </row>
    <row r="22" spans="2:12" s="1" customFormat="1" ht="6.95" customHeight="1" x14ac:dyDescent="0.2">
      <c r="B22" s="26"/>
      <c r="I22" s="80"/>
      <c r="L22" s="26"/>
    </row>
    <row r="23" spans="2:12" s="1" customFormat="1" ht="12" customHeight="1" x14ac:dyDescent="0.2">
      <c r="B23" s="26"/>
      <c r="D23" s="21" t="s">
        <v>30</v>
      </c>
      <c r="I23" s="81" t="s">
        <v>24</v>
      </c>
      <c r="J23" s="12" t="str">
        <f>IF('Rekapitulace stavby'!AN19="","",'Rekapitulace stavby'!AN19)</f>
        <v/>
      </c>
      <c r="L23" s="26"/>
    </row>
    <row r="24" spans="2:12" s="1" customFormat="1" ht="18" customHeight="1" x14ac:dyDescent="0.2">
      <c r="B24" s="26"/>
      <c r="E24" s="12" t="str">
        <f>IF('Rekapitulace stavby'!E20="","",'Rekapitulace stavby'!E20)</f>
        <v xml:space="preserve"> </v>
      </c>
      <c r="I24" s="81" t="s">
        <v>25</v>
      </c>
      <c r="J24" s="12" t="str">
        <f>IF('Rekapitulace stavby'!AN20="","",'Rekapitulace stavby'!AN20)</f>
        <v/>
      </c>
      <c r="L24" s="26"/>
    </row>
    <row r="25" spans="2:12" s="1" customFormat="1" ht="6.95" customHeight="1" x14ac:dyDescent="0.2">
      <c r="B25" s="26"/>
      <c r="I25" s="80"/>
      <c r="L25" s="26"/>
    </row>
    <row r="26" spans="2:12" s="1" customFormat="1" ht="12" customHeight="1" x14ac:dyDescent="0.2">
      <c r="B26" s="26"/>
      <c r="D26" s="21" t="s">
        <v>31</v>
      </c>
      <c r="I26" s="80"/>
      <c r="L26" s="26"/>
    </row>
    <row r="27" spans="2:12" s="6" customFormat="1" ht="16.5" customHeight="1" x14ac:dyDescent="0.2">
      <c r="B27" s="82"/>
      <c r="E27" s="196" t="s">
        <v>1</v>
      </c>
      <c r="F27" s="196"/>
      <c r="G27" s="196"/>
      <c r="H27" s="196"/>
      <c r="I27" s="83"/>
      <c r="L27" s="82"/>
    </row>
    <row r="28" spans="2:12" s="1" customFormat="1" ht="6.95" customHeight="1" x14ac:dyDescent="0.2">
      <c r="B28" s="26"/>
      <c r="I28" s="80"/>
      <c r="L28" s="26"/>
    </row>
    <row r="29" spans="2:12" s="1" customFormat="1" ht="6.95" customHeight="1" x14ac:dyDescent="0.2">
      <c r="B29" s="26"/>
      <c r="D29" s="43"/>
      <c r="E29" s="43"/>
      <c r="F29" s="43"/>
      <c r="G29" s="43"/>
      <c r="H29" s="43"/>
      <c r="I29" s="84"/>
      <c r="J29" s="43"/>
      <c r="K29" s="43"/>
      <c r="L29" s="26"/>
    </row>
    <row r="30" spans="2:12" s="1" customFormat="1" ht="25.35" customHeight="1" x14ac:dyDescent="0.2">
      <c r="B30" s="26"/>
      <c r="D30" s="85" t="s">
        <v>32</v>
      </c>
      <c r="I30" s="80"/>
      <c r="J30" s="56">
        <f>ROUND(J82, 2)</f>
        <v>0</v>
      </c>
      <c r="L30" s="26"/>
    </row>
    <row r="31" spans="2:12" s="1" customFormat="1" ht="6.95" customHeight="1" x14ac:dyDescent="0.2">
      <c r="B31" s="26"/>
      <c r="D31" s="43"/>
      <c r="E31" s="43"/>
      <c r="F31" s="43"/>
      <c r="G31" s="43"/>
      <c r="H31" s="43"/>
      <c r="I31" s="84"/>
      <c r="J31" s="43"/>
      <c r="K31" s="43"/>
      <c r="L31" s="26"/>
    </row>
    <row r="32" spans="2:12" s="1" customFormat="1" ht="14.45" customHeight="1" x14ac:dyDescent="0.2">
      <c r="B32" s="26"/>
      <c r="F32" s="29" t="s">
        <v>34</v>
      </c>
      <c r="I32" s="86" t="s">
        <v>33</v>
      </c>
      <c r="J32" s="29" t="s">
        <v>35</v>
      </c>
      <c r="L32" s="26"/>
    </row>
    <row r="33" spans="2:12" s="1" customFormat="1" ht="14.45" customHeight="1" x14ac:dyDescent="0.2">
      <c r="B33" s="26"/>
      <c r="D33" s="21" t="s">
        <v>36</v>
      </c>
      <c r="E33" s="21" t="s">
        <v>37</v>
      </c>
      <c r="F33" s="87">
        <f>ROUND((SUM(BE82:BE185)),  2)</f>
        <v>0</v>
      </c>
      <c r="I33" s="88">
        <v>0.21</v>
      </c>
      <c r="J33" s="87">
        <f>ROUND(((SUM(BE82:BE185))*I33),  2)</f>
        <v>0</v>
      </c>
      <c r="L33" s="26"/>
    </row>
    <row r="34" spans="2:12" s="1" customFormat="1" ht="14.45" customHeight="1" x14ac:dyDescent="0.2">
      <c r="B34" s="26"/>
      <c r="E34" s="21" t="s">
        <v>38</v>
      </c>
      <c r="F34" s="87">
        <f>ROUND((SUM(BF82:BF185)),  2)</f>
        <v>0</v>
      </c>
      <c r="I34" s="88">
        <v>0.15</v>
      </c>
      <c r="J34" s="87">
        <f>ROUND(((SUM(BF82:BF185))*I34),  2)</f>
        <v>0</v>
      </c>
      <c r="L34" s="26"/>
    </row>
    <row r="35" spans="2:12" s="1" customFormat="1" ht="14.45" hidden="1" customHeight="1" x14ac:dyDescent="0.2">
      <c r="B35" s="26"/>
      <c r="E35" s="21" t="s">
        <v>39</v>
      </c>
      <c r="F35" s="87">
        <f>ROUND((SUM(BG82:BG185)),  2)</f>
        <v>0</v>
      </c>
      <c r="I35" s="88">
        <v>0.21</v>
      </c>
      <c r="J35" s="87">
        <f>0</f>
        <v>0</v>
      </c>
      <c r="L35" s="26"/>
    </row>
    <row r="36" spans="2:12" s="1" customFormat="1" ht="14.45" hidden="1" customHeight="1" x14ac:dyDescent="0.2">
      <c r="B36" s="26"/>
      <c r="E36" s="21" t="s">
        <v>40</v>
      </c>
      <c r="F36" s="87">
        <f>ROUND((SUM(BH82:BH185)),  2)</f>
        <v>0</v>
      </c>
      <c r="I36" s="88">
        <v>0.15</v>
      </c>
      <c r="J36" s="87">
        <f>0</f>
        <v>0</v>
      </c>
      <c r="L36" s="26"/>
    </row>
    <row r="37" spans="2:12" s="1" customFormat="1" ht="14.45" hidden="1" customHeight="1" x14ac:dyDescent="0.2">
      <c r="B37" s="26"/>
      <c r="E37" s="21" t="s">
        <v>41</v>
      </c>
      <c r="F37" s="87">
        <f>ROUND((SUM(BI82:BI185)),  2)</f>
        <v>0</v>
      </c>
      <c r="I37" s="88">
        <v>0</v>
      </c>
      <c r="J37" s="87">
        <f>0</f>
        <v>0</v>
      </c>
      <c r="L37" s="26"/>
    </row>
    <row r="38" spans="2:12" s="1" customFormat="1" ht="6.95" customHeight="1" x14ac:dyDescent="0.2">
      <c r="B38" s="26"/>
      <c r="I38" s="80"/>
      <c r="L38" s="26"/>
    </row>
    <row r="39" spans="2:12" s="1" customFormat="1" ht="25.35" customHeight="1" x14ac:dyDescent="0.2">
      <c r="B39" s="26"/>
      <c r="C39" s="89"/>
      <c r="D39" s="90" t="s">
        <v>42</v>
      </c>
      <c r="E39" s="47"/>
      <c r="F39" s="47"/>
      <c r="G39" s="91" t="s">
        <v>43</v>
      </c>
      <c r="H39" s="92" t="s">
        <v>44</v>
      </c>
      <c r="I39" s="93"/>
      <c r="J39" s="94">
        <f>SUM(J30:J37)</f>
        <v>0</v>
      </c>
      <c r="K39" s="95"/>
      <c r="L39" s="26"/>
    </row>
    <row r="40" spans="2:12" s="1" customFormat="1" ht="14.45" customHeight="1" x14ac:dyDescent="0.2">
      <c r="B40" s="35"/>
      <c r="C40" s="36"/>
      <c r="D40" s="36"/>
      <c r="E40" s="36"/>
      <c r="F40" s="36"/>
      <c r="G40" s="36"/>
      <c r="H40" s="36"/>
      <c r="I40" s="96"/>
      <c r="J40" s="36"/>
      <c r="K40" s="36"/>
      <c r="L40" s="26"/>
    </row>
    <row r="44" spans="2:12" s="1" customFormat="1" ht="6.95" customHeight="1" x14ac:dyDescent="0.2">
      <c r="B44" s="37"/>
      <c r="C44" s="38"/>
      <c r="D44" s="38"/>
      <c r="E44" s="38"/>
      <c r="F44" s="38"/>
      <c r="G44" s="38"/>
      <c r="H44" s="38"/>
      <c r="I44" s="97"/>
      <c r="J44" s="38"/>
      <c r="K44" s="38"/>
      <c r="L44" s="26"/>
    </row>
    <row r="45" spans="2:12" s="1" customFormat="1" ht="24.95" customHeight="1" x14ac:dyDescent="0.2">
      <c r="B45" s="26"/>
      <c r="C45" s="16" t="s">
        <v>89</v>
      </c>
      <c r="I45" s="80"/>
      <c r="L45" s="26"/>
    </row>
    <row r="46" spans="2:12" s="1" customFormat="1" ht="6.95" customHeight="1" x14ac:dyDescent="0.2">
      <c r="B46" s="26"/>
      <c r="I46" s="80"/>
      <c r="L46" s="26"/>
    </row>
    <row r="47" spans="2:12" s="1" customFormat="1" ht="12" customHeight="1" x14ac:dyDescent="0.2">
      <c r="B47" s="26"/>
      <c r="C47" s="21" t="s">
        <v>16</v>
      </c>
      <c r="I47" s="80"/>
      <c r="L47" s="26"/>
    </row>
    <row r="48" spans="2:12" s="1" customFormat="1" ht="16.5" customHeight="1" x14ac:dyDescent="0.2">
      <c r="B48" s="26"/>
      <c r="E48" s="203" t="str">
        <f>E7</f>
        <v>Chropyně - Přerov</v>
      </c>
      <c r="F48" s="204"/>
      <c r="G48" s="204"/>
      <c r="H48" s="204"/>
      <c r="I48" s="80"/>
      <c r="L48" s="26"/>
    </row>
    <row r="49" spans="2:47" s="1" customFormat="1" ht="12" customHeight="1" x14ac:dyDescent="0.2">
      <c r="B49" s="26"/>
      <c r="C49" s="21" t="s">
        <v>87</v>
      </c>
      <c r="I49" s="80"/>
      <c r="L49" s="26"/>
    </row>
    <row r="50" spans="2:47" s="1" customFormat="1" ht="16.5" customHeight="1" x14ac:dyDescent="0.2">
      <c r="B50" s="26"/>
      <c r="E50" s="189" t="str">
        <f>E9</f>
        <v>SO 01 - Chropyně - Věžky (ST)</v>
      </c>
      <c r="F50" s="188"/>
      <c r="G50" s="188"/>
      <c r="H50" s="188"/>
      <c r="I50" s="80"/>
      <c r="L50" s="26"/>
    </row>
    <row r="51" spans="2:47" s="1" customFormat="1" ht="6.95" customHeight="1" x14ac:dyDescent="0.2">
      <c r="B51" s="26"/>
      <c r="I51" s="80"/>
      <c r="L51" s="26"/>
    </row>
    <row r="52" spans="2:47" s="1" customFormat="1" ht="12" customHeight="1" x14ac:dyDescent="0.2">
      <c r="B52" s="26"/>
      <c r="C52" s="21" t="s">
        <v>20</v>
      </c>
      <c r="F52" s="12" t="str">
        <f>F12</f>
        <v xml:space="preserve"> </v>
      </c>
      <c r="I52" s="81" t="s">
        <v>22</v>
      </c>
      <c r="J52" s="42">
        <f>IF(J12="","",J12)</f>
        <v>0</v>
      </c>
      <c r="L52" s="26"/>
    </row>
    <row r="53" spans="2:47" s="1" customFormat="1" ht="6.95" customHeight="1" x14ac:dyDescent="0.2">
      <c r="B53" s="26"/>
      <c r="I53" s="80"/>
      <c r="L53" s="26"/>
    </row>
    <row r="54" spans="2:47" s="1" customFormat="1" ht="13.7" customHeight="1" x14ac:dyDescent="0.2">
      <c r="B54" s="26"/>
      <c r="C54" s="21" t="s">
        <v>23</v>
      </c>
      <c r="F54" s="12" t="str">
        <f>E15</f>
        <v xml:space="preserve"> </v>
      </c>
      <c r="I54" s="81" t="s">
        <v>28</v>
      </c>
      <c r="J54" s="24" t="str">
        <f>E21</f>
        <v xml:space="preserve"> </v>
      </c>
      <c r="L54" s="26"/>
    </row>
    <row r="55" spans="2:47" s="1" customFormat="1" ht="13.7" customHeight="1" x14ac:dyDescent="0.2">
      <c r="B55" s="26"/>
      <c r="C55" s="21" t="s">
        <v>26</v>
      </c>
      <c r="F55" s="12" t="str">
        <f>IF(E18="","",E18)</f>
        <v>Vyplň údaj</v>
      </c>
      <c r="I55" s="81" t="s">
        <v>30</v>
      </c>
      <c r="J55" s="24" t="str">
        <f>E24</f>
        <v xml:space="preserve"> </v>
      </c>
      <c r="L55" s="26"/>
    </row>
    <row r="56" spans="2:47" s="1" customFormat="1" ht="10.35" customHeight="1" x14ac:dyDescent="0.2">
      <c r="B56" s="26"/>
      <c r="I56" s="80"/>
      <c r="L56" s="26"/>
    </row>
    <row r="57" spans="2:47" s="1" customFormat="1" ht="29.25" customHeight="1" x14ac:dyDescent="0.2">
      <c r="B57" s="26"/>
      <c r="C57" s="98" t="s">
        <v>90</v>
      </c>
      <c r="D57" s="89"/>
      <c r="E57" s="89"/>
      <c r="F57" s="89"/>
      <c r="G57" s="89"/>
      <c r="H57" s="89"/>
      <c r="I57" s="99"/>
      <c r="J57" s="100" t="s">
        <v>91</v>
      </c>
      <c r="K57" s="89"/>
      <c r="L57" s="26"/>
    </row>
    <row r="58" spans="2:47" s="1" customFormat="1" ht="10.35" customHeight="1" x14ac:dyDescent="0.2">
      <c r="B58" s="26"/>
      <c r="I58" s="80"/>
      <c r="L58" s="26"/>
    </row>
    <row r="59" spans="2:47" s="1" customFormat="1" ht="22.9" customHeight="1" x14ac:dyDescent="0.2">
      <c r="B59" s="26"/>
      <c r="C59" s="101" t="s">
        <v>92</v>
      </c>
      <c r="I59" s="80"/>
      <c r="J59" s="56">
        <f>J82</f>
        <v>0</v>
      </c>
      <c r="L59" s="26"/>
      <c r="AU59" s="12" t="s">
        <v>93</v>
      </c>
    </row>
    <row r="60" spans="2:47" s="7" customFormat="1" ht="24.95" customHeight="1" x14ac:dyDescent="0.2">
      <c r="B60" s="102"/>
      <c r="D60" s="103" t="s">
        <v>94</v>
      </c>
      <c r="E60" s="104"/>
      <c r="F60" s="104"/>
      <c r="G60" s="104"/>
      <c r="H60" s="104"/>
      <c r="I60" s="105"/>
      <c r="J60" s="106">
        <f>J83</f>
        <v>0</v>
      </c>
      <c r="L60" s="102"/>
    </row>
    <row r="61" spans="2:47" s="8" customFormat="1" ht="19.899999999999999" customHeight="1" x14ac:dyDescent="0.2">
      <c r="B61" s="107"/>
      <c r="D61" s="108" t="s">
        <v>95</v>
      </c>
      <c r="E61" s="109"/>
      <c r="F61" s="109"/>
      <c r="G61" s="109"/>
      <c r="H61" s="109"/>
      <c r="I61" s="110"/>
      <c r="J61" s="111">
        <f>J84</f>
        <v>0</v>
      </c>
      <c r="L61" s="107"/>
    </row>
    <row r="62" spans="2:47" s="7" customFormat="1" ht="24.95" customHeight="1" x14ac:dyDescent="0.2">
      <c r="B62" s="102"/>
      <c r="D62" s="103" t="s">
        <v>96</v>
      </c>
      <c r="E62" s="104"/>
      <c r="F62" s="104"/>
      <c r="G62" s="104"/>
      <c r="H62" s="104"/>
      <c r="I62" s="105"/>
      <c r="J62" s="106">
        <f>J145</f>
        <v>0</v>
      </c>
      <c r="L62" s="102"/>
    </row>
    <row r="63" spans="2:47" s="1" customFormat="1" ht="21.75" customHeight="1" x14ac:dyDescent="0.2">
      <c r="B63" s="26"/>
      <c r="I63" s="80"/>
      <c r="L63" s="26"/>
    </row>
    <row r="64" spans="2:47" s="1" customFormat="1" ht="6.95" customHeight="1" x14ac:dyDescent="0.2">
      <c r="B64" s="35"/>
      <c r="C64" s="36"/>
      <c r="D64" s="36"/>
      <c r="E64" s="36"/>
      <c r="F64" s="36"/>
      <c r="G64" s="36"/>
      <c r="H64" s="36"/>
      <c r="I64" s="96"/>
      <c r="J64" s="36"/>
      <c r="K64" s="36"/>
      <c r="L64" s="26"/>
    </row>
    <row r="68" spans="2:12" s="1" customFormat="1" ht="6.95" customHeight="1" x14ac:dyDescent="0.2">
      <c r="B68" s="37"/>
      <c r="C68" s="38"/>
      <c r="D68" s="38"/>
      <c r="E68" s="38"/>
      <c r="F68" s="38"/>
      <c r="G68" s="38"/>
      <c r="H68" s="38"/>
      <c r="I68" s="97"/>
      <c r="J68" s="38"/>
      <c r="K68" s="38"/>
      <c r="L68" s="26"/>
    </row>
    <row r="69" spans="2:12" s="1" customFormat="1" ht="24.95" customHeight="1" x14ac:dyDescent="0.2">
      <c r="B69" s="26"/>
      <c r="C69" s="16" t="s">
        <v>97</v>
      </c>
      <c r="I69" s="80"/>
      <c r="L69" s="26"/>
    </row>
    <row r="70" spans="2:12" s="1" customFormat="1" ht="6.95" customHeight="1" x14ac:dyDescent="0.2">
      <c r="B70" s="26"/>
      <c r="I70" s="80"/>
      <c r="L70" s="26"/>
    </row>
    <row r="71" spans="2:12" s="1" customFormat="1" ht="12" customHeight="1" x14ac:dyDescent="0.2">
      <c r="B71" s="26"/>
      <c r="C71" s="21" t="s">
        <v>16</v>
      </c>
      <c r="I71" s="80"/>
      <c r="L71" s="26"/>
    </row>
    <row r="72" spans="2:12" s="1" customFormat="1" ht="16.5" customHeight="1" x14ac:dyDescent="0.2">
      <c r="B72" s="26"/>
      <c r="E72" s="203" t="str">
        <f>E7</f>
        <v>Chropyně - Přerov</v>
      </c>
      <c r="F72" s="204"/>
      <c r="G72" s="204"/>
      <c r="H72" s="204"/>
      <c r="I72" s="80"/>
      <c r="L72" s="26"/>
    </row>
    <row r="73" spans="2:12" s="1" customFormat="1" ht="12" customHeight="1" x14ac:dyDescent="0.2">
      <c r="B73" s="26"/>
      <c r="C73" s="21" t="s">
        <v>87</v>
      </c>
      <c r="I73" s="80"/>
      <c r="L73" s="26"/>
    </row>
    <row r="74" spans="2:12" s="1" customFormat="1" ht="16.5" customHeight="1" x14ac:dyDescent="0.2">
      <c r="B74" s="26"/>
      <c r="E74" s="189" t="str">
        <f>E9</f>
        <v>SO 01 - Chropyně - Věžky (ST)</v>
      </c>
      <c r="F74" s="188"/>
      <c r="G74" s="188"/>
      <c r="H74" s="188"/>
      <c r="I74" s="80"/>
      <c r="L74" s="26"/>
    </row>
    <row r="75" spans="2:12" s="1" customFormat="1" ht="6.95" customHeight="1" x14ac:dyDescent="0.2">
      <c r="B75" s="26"/>
      <c r="I75" s="80"/>
      <c r="L75" s="26"/>
    </row>
    <row r="76" spans="2:12" s="1" customFormat="1" ht="12" customHeight="1" x14ac:dyDescent="0.2">
      <c r="B76" s="26"/>
      <c r="C76" s="21" t="s">
        <v>20</v>
      </c>
      <c r="F76" s="12" t="str">
        <f>F12</f>
        <v xml:space="preserve"> </v>
      </c>
      <c r="I76" s="81" t="s">
        <v>22</v>
      </c>
      <c r="J76" s="42">
        <f>IF(J12="","",J12)</f>
        <v>0</v>
      </c>
      <c r="L76" s="26"/>
    </row>
    <row r="77" spans="2:12" s="1" customFormat="1" ht="6.95" customHeight="1" x14ac:dyDescent="0.2">
      <c r="B77" s="26"/>
      <c r="I77" s="80"/>
      <c r="L77" s="26"/>
    </row>
    <row r="78" spans="2:12" s="1" customFormat="1" ht="13.7" customHeight="1" x14ac:dyDescent="0.2">
      <c r="B78" s="26"/>
      <c r="C78" s="21" t="s">
        <v>23</v>
      </c>
      <c r="F78" s="12" t="str">
        <f>E15</f>
        <v xml:space="preserve"> </v>
      </c>
      <c r="I78" s="81" t="s">
        <v>28</v>
      </c>
      <c r="J78" s="24" t="str">
        <f>E21</f>
        <v xml:space="preserve"> </v>
      </c>
      <c r="L78" s="26"/>
    </row>
    <row r="79" spans="2:12" s="1" customFormat="1" ht="13.7" customHeight="1" x14ac:dyDescent="0.2">
      <c r="B79" s="26"/>
      <c r="C79" s="21" t="s">
        <v>26</v>
      </c>
      <c r="F79" s="12" t="str">
        <f>IF(E18="","",E18)</f>
        <v>Vyplň údaj</v>
      </c>
      <c r="I79" s="81" t="s">
        <v>30</v>
      </c>
      <c r="J79" s="24" t="str">
        <f>E24</f>
        <v xml:space="preserve"> </v>
      </c>
      <c r="L79" s="26"/>
    </row>
    <row r="80" spans="2:12" s="1" customFormat="1" ht="10.35" customHeight="1" x14ac:dyDescent="0.2">
      <c r="B80" s="26"/>
      <c r="I80" s="80"/>
      <c r="L80" s="26"/>
    </row>
    <row r="81" spans="2:65" s="9" customFormat="1" ht="29.25" customHeight="1" x14ac:dyDescent="0.2">
      <c r="B81" s="112"/>
      <c r="C81" s="113" t="s">
        <v>98</v>
      </c>
      <c r="D81" s="114" t="s">
        <v>51</v>
      </c>
      <c r="E81" s="114" t="s">
        <v>47</v>
      </c>
      <c r="F81" s="114" t="s">
        <v>48</v>
      </c>
      <c r="G81" s="114" t="s">
        <v>99</v>
      </c>
      <c r="H81" s="114" t="s">
        <v>100</v>
      </c>
      <c r="I81" s="115" t="s">
        <v>101</v>
      </c>
      <c r="J81" s="116" t="s">
        <v>91</v>
      </c>
      <c r="K81" s="117" t="s">
        <v>102</v>
      </c>
      <c r="L81" s="112"/>
      <c r="M81" s="49" t="s">
        <v>1</v>
      </c>
      <c r="N81" s="50" t="s">
        <v>36</v>
      </c>
      <c r="O81" s="50" t="s">
        <v>103</v>
      </c>
      <c r="P81" s="50" t="s">
        <v>104</v>
      </c>
      <c r="Q81" s="50" t="s">
        <v>105</v>
      </c>
      <c r="R81" s="50" t="s">
        <v>106</v>
      </c>
      <c r="S81" s="50" t="s">
        <v>107</v>
      </c>
      <c r="T81" s="51" t="s">
        <v>108</v>
      </c>
    </row>
    <row r="82" spans="2:65" s="1" customFormat="1" ht="22.9" customHeight="1" x14ac:dyDescent="0.25">
      <c r="B82" s="26"/>
      <c r="C82" s="54" t="s">
        <v>109</v>
      </c>
      <c r="I82" s="80"/>
      <c r="J82" s="118">
        <f>BK82</f>
        <v>0</v>
      </c>
      <c r="L82" s="26"/>
      <c r="M82" s="52"/>
      <c r="N82" s="43"/>
      <c r="O82" s="43"/>
      <c r="P82" s="119">
        <f>P83+P145</f>
        <v>0</v>
      </c>
      <c r="Q82" s="43"/>
      <c r="R82" s="119">
        <f>R83+R145</f>
        <v>8850.9121999999988</v>
      </c>
      <c r="S82" s="43"/>
      <c r="T82" s="120">
        <f>T83+T145</f>
        <v>0</v>
      </c>
      <c r="AT82" s="12" t="s">
        <v>65</v>
      </c>
      <c r="AU82" s="12" t="s">
        <v>93</v>
      </c>
      <c r="BK82" s="121">
        <f>BK83+BK145</f>
        <v>0</v>
      </c>
    </row>
    <row r="83" spans="2:65" s="10" customFormat="1" ht="25.9" customHeight="1" x14ac:dyDescent="0.2">
      <c r="B83" s="122"/>
      <c r="D83" s="123" t="s">
        <v>65</v>
      </c>
      <c r="E83" s="124" t="s">
        <v>110</v>
      </c>
      <c r="F83" s="124" t="s">
        <v>111</v>
      </c>
      <c r="I83" s="125"/>
      <c r="J83" s="126">
        <f>BK83</f>
        <v>0</v>
      </c>
      <c r="L83" s="122"/>
      <c r="M83" s="127"/>
      <c r="N83" s="128"/>
      <c r="O83" s="128"/>
      <c r="P83" s="129">
        <f>P84</f>
        <v>0</v>
      </c>
      <c r="Q83" s="128"/>
      <c r="R83" s="129">
        <f>R84</f>
        <v>5.2640000000000002</v>
      </c>
      <c r="S83" s="128"/>
      <c r="T83" s="130">
        <f>T84</f>
        <v>0</v>
      </c>
      <c r="AR83" s="123" t="s">
        <v>74</v>
      </c>
      <c r="AT83" s="131" t="s">
        <v>65</v>
      </c>
      <c r="AU83" s="131" t="s">
        <v>66</v>
      </c>
      <c r="AY83" s="123" t="s">
        <v>112</v>
      </c>
      <c r="BK83" s="132">
        <f>BK84</f>
        <v>0</v>
      </c>
    </row>
    <row r="84" spans="2:65" s="10" customFormat="1" ht="22.9" customHeight="1" x14ac:dyDescent="0.2">
      <c r="B84" s="122"/>
      <c r="D84" s="123" t="s">
        <v>65</v>
      </c>
      <c r="E84" s="133" t="s">
        <v>113</v>
      </c>
      <c r="F84" s="133" t="s">
        <v>114</v>
      </c>
      <c r="I84" s="125"/>
      <c r="J84" s="134">
        <f>BK84</f>
        <v>0</v>
      </c>
      <c r="L84" s="122"/>
      <c r="M84" s="127"/>
      <c r="N84" s="128"/>
      <c r="O84" s="128"/>
      <c r="P84" s="129">
        <f>SUM(P85:P144)</f>
        <v>0</v>
      </c>
      <c r="Q84" s="128"/>
      <c r="R84" s="129">
        <f>SUM(R85:R144)</f>
        <v>5.2640000000000002</v>
      </c>
      <c r="S84" s="128"/>
      <c r="T84" s="130">
        <f>SUM(T85:T144)</f>
        <v>0</v>
      </c>
      <c r="AR84" s="123" t="s">
        <v>74</v>
      </c>
      <c r="AT84" s="131" t="s">
        <v>65</v>
      </c>
      <c r="AU84" s="131" t="s">
        <v>74</v>
      </c>
      <c r="AY84" s="123" t="s">
        <v>112</v>
      </c>
      <c r="BK84" s="132">
        <f>SUM(BK85:BK144)</f>
        <v>0</v>
      </c>
    </row>
    <row r="85" spans="2:65" s="1" customFormat="1" ht="16.5" customHeight="1" x14ac:dyDescent="0.2">
      <c r="B85" s="135"/>
      <c r="C85" s="136" t="s">
        <v>74</v>
      </c>
      <c r="D85" s="136" t="s">
        <v>115</v>
      </c>
      <c r="E85" s="137" t="s">
        <v>116</v>
      </c>
      <c r="F85" s="138" t="s">
        <v>117</v>
      </c>
      <c r="G85" s="139" t="s">
        <v>118</v>
      </c>
      <c r="H85" s="140">
        <v>12845</v>
      </c>
      <c r="I85" s="141"/>
      <c r="J85" s="142">
        <f>ROUND(I85*H85,2)</f>
        <v>0</v>
      </c>
      <c r="K85" s="138" t="s">
        <v>119</v>
      </c>
      <c r="L85" s="26"/>
      <c r="M85" s="143" t="s">
        <v>1</v>
      </c>
      <c r="N85" s="144" t="s">
        <v>37</v>
      </c>
      <c r="O85" s="45"/>
      <c r="P85" s="145">
        <f>O85*H85</f>
        <v>0</v>
      </c>
      <c r="Q85" s="145">
        <v>0</v>
      </c>
      <c r="R85" s="145">
        <f>Q85*H85</f>
        <v>0</v>
      </c>
      <c r="S85" s="145">
        <v>0</v>
      </c>
      <c r="T85" s="146">
        <f>S85*H85</f>
        <v>0</v>
      </c>
      <c r="AR85" s="12" t="s">
        <v>120</v>
      </c>
      <c r="AT85" s="12" t="s">
        <v>115</v>
      </c>
      <c r="AU85" s="12" t="s">
        <v>76</v>
      </c>
      <c r="AY85" s="12" t="s">
        <v>112</v>
      </c>
      <c r="BE85" s="147">
        <f>IF(N85="základní",J85,0)</f>
        <v>0</v>
      </c>
      <c r="BF85" s="147">
        <f>IF(N85="snížená",J85,0)</f>
        <v>0</v>
      </c>
      <c r="BG85" s="147">
        <f>IF(N85="zákl. přenesená",J85,0)</f>
        <v>0</v>
      </c>
      <c r="BH85" s="147">
        <f>IF(N85="sníž. přenesená",J85,0)</f>
        <v>0</v>
      </c>
      <c r="BI85" s="147">
        <f>IF(N85="nulová",J85,0)</f>
        <v>0</v>
      </c>
      <c r="BJ85" s="12" t="s">
        <v>74</v>
      </c>
      <c r="BK85" s="147">
        <f>ROUND(I85*H85,2)</f>
        <v>0</v>
      </c>
      <c r="BL85" s="12" t="s">
        <v>120</v>
      </c>
      <c r="BM85" s="12" t="s">
        <v>121</v>
      </c>
    </row>
    <row r="86" spans="2:65" s="1" customFormat="1" ht="19.5" x14ac:dyDescent="0.2">
      <c r="B86" s="26"/>
      <c r="D86" s="148" t="s">
        <v>122</v>
      </c>
      <c r="F86" s="149" t="s">
        <v>123</v>
      </c>
      <c r="I86" s="80"/>
      <c r="L86" s="26"/>
      <c r="M86" s="150"/>
      <c r="N86" s="45"/>
      <c r="O86" s="45"/>
      <c r="P86" s="45"/>
      <c r="Q86" s="45"/>
      <c r="R86" s="45"/>
      <c r="S86" s="45"/>
      <c r="T86" s="46"/>
      <c r="AT86" s="12" t="s">
        <v>122</v>
      </c>
      <c r="AU86" s="12" t="s">
        <v>76</v>
      </c>
    </row>
    <row r="87" spans="2:65" s="1" customFormat="1" ht="16.5" customHeight="1" x14ac:dyDescent="0.2">
      <c r="B87" s="135"/>
      <c r="C87" s="136" t="s">
        <v>76</v>
      </c>
      <c r="D87" s="136" t="s">
        <v>115</v>
      </c>
      <c r="E87" s="137" t="s">
        <v>124</v>
      </c>
      <c r="F87" s="138" t="s">
        <v>125</v>
      </c>
      <c r="G87" s="139" t="s">
        <v>126</v>
      </c>
      <c r="H87" s="140">
        <v>3.665</v>
      </c>
      <c r="I87" s="141"/>
      <c r="J87" s="142">
        <f>ROUND(I87*H87,2)</f>
        <v>0</v>
      </c>
      <c r="K87" s="138" t="s">
        <v>119</v>
      </c>
      <c r="L87" s="26"/>
      <c r="M87" s="143" t="s">
        <v>1</v>
      </c>
      <c r="N87" s="144" t="s">
        <v>37</v>
      </c>
      <c r="O87" s="45"/>
      <c r="P87" s="145">
        <f>O87*H87</f>
        <v>0</v>
      </c>
      <c r="Q87" s="145">
        <v>0</v>
      </c>
      <c r="R87" s="145">
        <f>Q87*H87</f>
        <v>0</v>
      </c>
      <c r="S87" s="145">
        <v>0</v>
      </c>
      <c r="T87" s="146">
        <f>S87*H87</f>
        <v>0</v>
      </c>
      <c r="AR87" s="12" t="s">
        <v>120</v>
      </c>
      <c r="AT87" s="12" t="s">
        <v>115</v>
      </c>
      <c r="AU87" s="12" t="s">
        <v>76</v>
      </c>
      <c r="AY87" s="12" t="s">
        <v>112</v>
      </c>
      <c r="BE87" s="147">
        <f>IF(N87="základní",J87,0)</f>
        <v>0</v>
      </c>
      <c r="BF87" s="147">
        <f>IF(N87="snížená",J87,0)</f>
        <v>0</v>
      </c>
      <c r="BG87" s="147">
        <f>IF(N87="zákl. přenesená",J87,0)</f>
        <v>0</v>
      </c>
      <c r="BH87" s="147">
        <f>IF(N87="sníž. přenesená",J87,0)</f>
        <v>0</v>
      </c>
      <c r="BI87" s="147">
        <f>IF(N87="nulová",J87,0)</f>
        <v>0</v>
      </c>
      <c r="BJ87" s="12" t="s">
        <v>74</v>
      </c>
      <c r="BK87" s="147">
        <f>ROUND(I87*H87,2)</f>
        <v>0</v>
      </c>
      <c r="BL87" s="12" t="s">
        <v>120</v>
      </c>
      <c r="BM87" s="12" t="s">
        <v>127</v>
      </c>
    </row>
    <row r="88" spans="2:65" s="1" customFormat="1" ht="48.75" x14ac:dyDescent="0.2">
      <c r="B88" s="26"/>
      <c r="D88" s="148" t="s">
        <v>122</v>
      </c>
      <c r="F88" s="149" t="s">
        <v>128</v>
      </c>
      <c r="I88" s="80"/>
      <c r="L88" s="26"/>
      <c r="M88" s="150"/>
      <c r="N88" s="45"/>
      <c r="O88" s="45"/>
      <c r="P88" s="45"/>
      <c r="Q88" s="45"/>
      <c r="R88" s="45"/>
      <c r="S88" s="45"/>
      <c r="T88" s="46"/>
      <c r="AT88" s="12" t="s">
        <v>122</v>
      </c>
      <c r="AU88" s="12" t="s">
        <v>76</v>
      </c>
    </row>
    <row r="89" spans="2:65" s="1" customFormat="1" ht="16.5" customHeight="1" x14ac:dyDescent="0.2">
      <c r="B89" s="135"/>
      <c r="C89" s="136" t="s">
        <v>129</v>
      </c>
      <c r="D89" s="136" t="s">
        <v>115</v>
      </c>
      <c r="E89" s="137" t="s">
        <v>130</v>
      </c>
      <c r="F89" s="138" t="s">
        <v>131</v>
      </c>
      <c r="G89" s="139" t="s">
        <v>132</v>
      </c>
      <c r="H89" s="140">
        <v>4870</v>
      </c>
      <c r="I89" s="141"/>
      <c r="J89" s="142">
        <f>ROUND(I89*H89,2)</f>
        <v>0</v>
      </c>
      <c r="K89" s="138" t="s">
        <v>119</v>
      </c>
      <c r="L89" s="26"/>
      <c r="M89" s="143" t="s">
        <v>1</v>
      </c>
      <c r="N89" s="144" t="s">
        <v>37</v>
      </c>
      <c r="O89" s="45"/>
      <c r="P89" s="145">
        <f>O89*H89</f>
        <v>0</v>
      </c>
      <c r="Q89" s="145">
        <v>0</v>
      </c>
      <c r="R89" s="145">
        <f>Q89*H89</f>
        <v>0</v>
      </c>
      <c r="S89" s="145">
        <v>0</v>
      </c>
      <c r="T89" s="146">
        <f>S89*H89</f>
        <v>0</v>
      </c>
      <c r="AR89" s="12" t="s">
        <v>120</v>
      </c>
      <c r="AT89" s="12" t="s">
        <v>115</v>
      </c>
      <c r="AU89" s="12" t="s">
        <v>76</v>
      </c>
      <c r="AY89" s="12" t="s">
        <v>112</v>
      </c>
      <c r="BE89" s="147">
        <f>IF(N89="základní",J89,0)</f>
        <v>0</v>
      </c>
      <c r="BF89" s="147">
        <f>IF(N89="snížená",J89,0)</f>
        <v>0</v>
      </c>
      <c r="BG89" s="147">
        <f>IF(N89="zákl. přenesená",J89,0)</f>
        <v>0</v>
      </c>
      <c r="BH89" s="147">
        <f>IF(N89="sníž. přenesená",J89,0)</f>
        <v>0</v>
      </c>
      <c r="BI89" s="147">
        <f>IF(N89="nulová",J89,0)</f>
        <v>0</v>
      </c>
      <c r="BJ89" s="12" t="s">
        <v>74</v>
      </c>
      <c r="BK89" s="147">
        <f>ROUND(I89*H89,2)</f>
        <v>0</v>
      </c>
      <c r="BL89" s="12" t="s">
        <v>120</v>
      </c>
      <c r="BM89" s="12" t="s">
        <v>133</v>
      </c>
    </row>
    <row r="90" spans="2:65" s="1" customFormat="1" ht="19.5" x14ac:dyDescent="0.2">
      <c r="B90" s="26"/>
      <c r="D90" s="148" t="s">
        <v>122</v>
      </c>
      <c r="F90" s="149" t="s">
        <v>134</v>
      </c>
      <c r="I90" s="80"/>
      <c r="L90" s="26"/>
      <c r="M90" s="150"/>
      <c r="N90" s="45"/>
      <c r="O90" s="45"/>
      <c r="P90" s="45"/>
      <c r="Q90" s="45"/>
      <c r="R90" s="45"/>
      <c r="S90" s="45"/>
      <c r="T90" s="46"/>
      <c r="AT90" s="12" t="s">
        <v>122</v>
      </c>
      <c r="AU90" s="12" t="s">
        <v>76</v>
      </c>
    </row>
    <row r="91" spans="2:65" s="1" customFormat="1" ht="16.5" customHeight="1" x14ac:dyDescent="0.2">
      <c r="B91" s="135"/>
      <c r="C91" s="136" t="s">
        <v>120</v>
      </c>
      <c r="D91" s="136" t="s">
        <v>115</v>
      </c>
      <c r="E91" s="137" t="s">
        <v>135</v>
      </c>
      <c r="F91" s="138" t="s">
        <v>136</v>
      </c>
      <c r="G91" s="139" t="s">
        <v>126</v>
      </c>
      <c r="H91" s="140">
        <v>3.665</v>
      </c>
      <c r="I91" s="141"/>
      <c r="J91" s="142">
        <f>ROUND(I91*H91,2)</f>
        <v>0</v>
      </c>
      <c r="K91" s="138" t="s">
        <v>119</v>
      </c>
      <c r="L91" s="26"/>
      <c r="M91" s="143" t="s">
        <v>1</v>
      </c>
      <c r="N91" s="144" t="s">
        <v>37</v>
      </c>
      <c r="O91" s="45"/>
      <c r="P91" s="145">
        <f>O91*H91</f>
        <v>0</v>
      </c>
      <c r="Q91" s="145">
        <v>0</v>
      </c>
      <c r="R91" s="145">
        <f>Q91*H91</f>
        <v>0</v>
      </c>
      <c r="S91" s="145">
        <v>0</v>
      </c>
      <c r="T91" s="146">
        <f>S91*H91</f>
        <v>0</v>
      </c>
      <c r="AR91" s="12" t="s">
        <v>120</v>
      </c>
      <c r="AT91" s="12" t="s">
        <v>115</v>
      </c>
      <c r="AU91" s="12" t="s">
        <v>76</v>
      </c>
      <c r="AY91" s="12" t="s">
        <v>112</v>
      </c>
      <c r="BE91" s="147">
        <f>IF(N91="základní",J91,0)</f>
        <v>0</v>
      </c>
      <c r="BF91" s="147">
        <f>IF(N91="snížená",J91,0)</f>
        <v>0</v>
      </c>
      <c r="BG91" s="147">
        <f>IF(N91="zákl. přenesená",J91,0)</f>
        <v>0</v>
      </c>
      <c r="BH91" s="147">
        <f>IF(N91="sníž. přenesená",J91,0)</f>
        <v>0</v>
      </c>
      <c r="BI91" s="147">
        <f>IF(N91="nulová",J91,0)</f>
        <v>0</v>
      </c>
      <c r="BJ91" s="12" t="s">
        <v>74</v>
      </c>
      <c r="BK91" s="147">
        <f>ROUND(I91*H91,2)</f>
        <v>0</v>
      </c>
      <c r="BL91" s="12" t="s">
        <v>120</v>
      </c>
      <c r="BM91" s="12" t="s">
        <v>137</v>
      </c>
    </row>
    <row r="92" spans="2:65" s="1" customFormat="1" ht="19.5" x14ac:dyDescent="0.2">
      <c r="B92" s="26"/>
      <c r="D92" s="148" t="s">
        <v>122</v>
      </c>
      <c r="F92" s="149" t="s">
        <v>138</v>
      </c>
      <c r="I92" s="80"/>
      <c r="L92" s="26"/>
      <c r="M92" s="150"/>
      <c r="N92" s="45"/>
      <c r="O92" s="45"/>
      <c r="P92" s="45"/>
      <c r="Q92" s="45"/>
      <c r="R92" s="45"/>
      <c r="S92" s="45"/>
      <c r="T92" s="46"/>
      <c r="AT92" s="12" t="s">
        <v>122</v>
      </c>
      <c r="AU92" s="12" t="s">
        <v>76</v>
      </c>
    </row>
    <row r="93" spans="2:65" s="1" customFormat="1" ht="16.5" customHeight="1" x14ac:dyDescent="0.2">
      <c r="B93" s="135"/>
      <c r="C93" s="136" t="s">
        <v>113</v>
      </c>
      <c r="D93" s="136" t="s">
        <v>115</v>
      </c>
      <c r="E93" s="137" t="s">
        <v>139</v>
      </c>
      <c r="F93" s="138" t="s">
        <v>140</v>
      </c>
      <c r="G93" s="139" t="s">
        <v>126</v>
      </c>
      <c r="H93" s="140">
        <v>3.665</v>
      </c>
      <c r="I93" s="141"/>
      <c r="J93" s="142">
        <f>ROUND(I93*H93,2)</f>
        <v>0</v>
      </c>
      <c r="K93" s="138" t="s">
        <v>119</v>
      </c>
      <c r="L93" s="26"/>
      <c r="M93" s="143" t="s">
        <v>1</v>
      </c>
      <c r="N93" s="144" t="s">
        <v>37</v>
      </c>
      <c r="O93" s="45"/>
      <c r="P93" s="145">
        <f>O93*H93</f>
        <v>0</v>
      </c>
      <c r="Q93" s="145">
        <v>0</v>
      </c>
      <c r="R93" s="145">
        <f>Q93*H93</f>
        <v>0</v>
      </c>
      <c r="S93" s="145">
        <v>0</v>
      </c>
      <c r="T93" s="146">
        <f>S93*H93</f>
        <v>0</v>
      </c>
      <c r="AR93" s="12" t="s">
        <v>120</v>
      </c>
      <c r="AT93" s="12" t="s">
        <v>115</v>
      </c>
      <c r="AU93" s="12" t="s">
        <v>76</v>
      </c>
      <c r="AY93" s="12" t="s">
        <v>112</v>
      </c>
      <c r="BE93" s="147">
        <f>IF(N93="základní",J93,0)</f>
        <v>0</v>
      </c>
      <c r="BF93" s="147">
        <f>IF(N93="snížená",J93,0)</f>
        <v>0</v>
      </c>
      <c r="BG93" s="147">
        <f>IF(N93="zákl. přenesená",J93,0)</f>
        <v>0</v>
      </c>
      <c r="BH93" s="147">
        <f>IF(N93="sníž. přenesená",J93,0)</f>
        <v>0</v>
      </c>
      <c r="BI93" s="147">
        <f>IF(N93="nulová",J93,0)</f>
        <v>0</v>
      </c>
      <c r="BJ93" s="12" t="s">
        <v>74</v>
      </c>
      <c r="BK93" s="147">
        <f>ROUND(I93*H93,2)</f>
        <v>0</v>
      </c>
      <c r="BL93" s="12" t="s">
        <v>120</v>
      </c>
      <c r="BM93" s="12" t="s">
        <v>141</v>
      </c>
    </row>
    <row r="94" spans="2:65" s="1" customFormat="1" ht="19.5" x14ac:dyDescent="0.2">
      <c r="B94" s="26"/>
      <c r="D94" s="148" t="s">
        <v>122</v>
      </c>
      <c r="F94" s="149" t="s">
        <v>142</v>
      </c>
      <c r="I94" s="80"/>
      <c r="L94" s="26"/>
      <c r="M94" s="150"/>
      <c r="N94" s="45"/>
      <c r="O94" s="45"/>
      <c r="P94" s="45"/>
      <c r="Q94" s="45"/>
      <c r="R94" s="45"/>
      <c r="S94" s="45"/>
      <c r="T94" s="46"/>
      <c r="AT94" s="12" t="s">
        <v>122</v>
      </c>
      <c r="AU94" s="12" t="s">
        <v>76</v>
      </c>
    </row>
    <row r="95" spans="2:65" s="1" customFormat="1" ht="16.5" customHeight="1" x14ac:dyDescent="0.2">
      <c r="B95" s="135"/>
      <c r="C95" s="136" t="s">
        <v>143</v>
      </c>
      <c r="D95" s="136" t="s">
        <v>115</v>
      </c>
      <c r="E95" s="137" t="s">
        <v>144</v>
      </c>
      <c r="F95" s="138" t="s">
        <v>145</v>
      </c>
      <c r="G95" s="139" t="s">
        <v>146</v>
      </c>
      <c r="H95" s="140">
        <v>32</v>
      </c>
      <c r="I95" s="141"/>
      <c r="J95" s="142">
        <f>ROUND(I95*H95,2)</f>
        <v>0</v>
      </c>
      <c r="K95" s="138" t="s">
        <v>119</v>
      </c>
      <c r="L95" s="26"/>
      <c r="M95" s="143" t="s">
        <v>1</v>
      </c>
      <c r="N95" s="144" t="s">
        <v>37</v>
      </c>
      <c r="O95" s="45"/>
      <c r="P95" s="145">
        <f>O95*H95</f>
        <v>0</v>
      </c>
      <c r="Q95" s="145">
        <v>0</v>
      </c>
      <c r="R95" s="145">
        <f>Q95*H95</f>
        <v>0</v>
      </c>
      <c r="S95" s="145">
        <v>0</v>
      </c>
      <c r="T95" s="146">
        <f>S95*H95</f>
        <v>0</v>
      </c>
      <c r="AR95" s="12" t="s">
        <v>120</v>
      </c>
      <c r="AT95" s="12" t="s">
        <v>115</v>
      </c>
      <c r="AU95" s="12" t="s">
        <v>76</v>
      </c>
      <c r="AY95" s="12" t="s">
        <v>112</v>
      </c>
      <c r="BE95" s="147">
        <f>IF(N95="základní",J95,0)</f>
        <v>0</v>
      </c>
      <c r="BF95" s="147">
        <f>IF(N95="snížená",J95,0)</f>
        <v>0</v>
      </c>
      <c r="BG95" s="147">
        <f>IF(N95="zákl. přenesená",J95,0)</f>
        <v>0</v>
      </c>
      <c r="BH95" s="147">
        <f>IF(N95="sníž. přenesená",J95,0)</f>
        <v>0</v>
      </c>
      <c r="BI95" s="147">
        <f>IF(N95="nulová",J95,0)</f>
        <v>0</v>
      </c>
      <c r="BJ95" s="12" t="s">
        <v>74</v>
      </c>
      <c r="BK95" s="147">
        <f>ROUND(I95*H95,2)</f>
        <v>0</v>
      </c>
      <c r="BL95" s="12" t="s">
        <v>120</v>
      </c>
      <c r="BM95" s="12" t="s">
        <v>147</v>
      </c>
    </row>
    <row r="96" spans="2:65" s="1" customFormat="1" ht="29.25" x14ac:dyDescent="0.2">
      <c r="B96" s="26"/>
      <c r="D96" s="148" t="s">
        <v>122</v>
      </c>
      <c r="F96" s="149" t="s">
        <v>148</v>
      </c>
      <c r="I96" s="80"/>
      <c r="L96" s="26"/>
      <c r="M96" s="150"/>
      <c r="N96" s="45"/>
      <c r="O96" s="45"/>
      <c r="P96" s="45"/>
      <c r="Q96" s="45"/>
      <c r="R96" s="45"/>
      <c r="S96" s="45"/>
      <c r="T96" s="46"/>
      <c r="AT96" s="12" t="s">
        <v>122</v>
      </c>
      <c r="AU96" s="12" t="s">
        <v>76</v>
      </c>
    </row>
    <row r="97" spans="2:65" s="1" customFormat="1" ht="16.5" customHeight="1" x14ac:dyDescent="0.2">
      <c r="B97" s="135"/>
      <c r="C97" s="136" t="s">
        <v>149</v>
      </c>
      <c r="D97" s="136" t="s">
        <v>115</v>
      </c>
      <c r="E97" s="137" t="s">
        <v>150</v>
      </c>
      <c r="F97" s="138" t="s">
        <v>151</v>
      </c>
      <c r="G97" s="139" t="s">
        <v>152</v>
      </c>
      <c r="H97" s="140">
        <v>110</v>
      </c>
      <c r="I97" s="141"/>
      <c r="J97" s="142">
        <f>ROUND(I97*H97,2)</f>
        <v>0</v>
      </c>
      <c r="K97" s="138" t="s">
        <v>119</v>
      </c>
      <c r="L97" s="26"/>
      <c r="M97" s="143" t="s">
        <v>1</v>
      </c>
      <c r="N97" s="144" t="s">
        <v>37</v>
      </c>
      <c r="O97" s="45"/>
      <c r="P97" s="145">
        <f>O97*H97</f>
        <v>0</v>
      </c>
      <c r="Q97" s="145">
        <v>0</v>
      </c>
      <c r="R97" s="145">
        <f>Q97*H97</f>
        <v>0</v>
      </c>
      <c r="S97" s="145">
        <v>0</v>
      </c>
      <c r="T97" s="146">
        <f>S97*H97</f>
        <v>0</v>
      </c>
      <c r="AR97" s="12" t="s">
        <v>120</v>
      </c>
      <c r="AT97" s="12" t="s">
        <v>115</v>
      </c>
      <c r="AU97" s="12" t="s">
        <v>76</v>
      </c>
      <c r="AY97" s="12" t="s">
        <v>112</v>
      </c>
      <c r="BE97" s="147">
        <f>IF(N97="základní",J97,0)</f>
        <v>0</v>
      </c>
      <c r="BF97" s="147">
        <f>IF(N97="snížená",J97,0)</f>
        <v>0</v>
      </c>
      <c r="BG97" s="147">
        <f>IF(N97="zákl. přenesená",J97,0)</f>
        <v>0</v>
      </c>
      <c r="BH97" s="147">
        <f>IF(N97="sníž. přenesená",J97,0)</f>
        <v>0</v>
      </c>
      <c r="BI97" s="147">
        <f>IF(N97="nulová",J97,0)</f>
        <v>0</v>
      </c>
      <c r="BJ97" s="12" t="s">
        <v>74</v>
      </c>
      <c r="BK97" s="147">
        <f>ROUND(I97*H97,2)</f>
        <v>0</v>
      </c>
      <c r="BL97" s="12" t="s">
        <v>120</v>
      </c>
      <c r="BM97" s="12" t="s">
        <v>153</v>
      </c>
    </row>
    <row r="98" spans="2:65" s="1" customFormat="1" ht="19.5" x14ac:dyDescent="0.2">
      <c r="B98" s="26"/>
      <c r="D98" s="148" t="s">
        <v>122</v>
      </c>
      <c r="F98" s="149" t="s">
        <v>154</v>
      </c>
      <c r="I98" s="80"/>
      <c r="L98" s="26"/>
      <c r="M98" s="150"/>
      <c r="N98" s="45"/>
      <c r="O98" s="45"/>
      <c r="P98" s="45"/>
      <c r="Q98" s="45"/>
      <c r="R98" s="45"/>
      <c r="S98" s="45"/>
      <c r="T98" s="46"/>
      <c r="AT98" s="12" t="s">
        <v>122</v>
      </c>
      <c r="AU98" s="12" t="s">
        <v>76</v>
      </c>
    </row>
    <row r="99" spans="2:65" s="1" customFormat="1" ht="16.5" customHeight="1" x14ac:dyDescent="0.2">
      <c r="B99" s="135"/>
      <c r="C99" s="136" t="s">
        <v>155</v>
      </c>
      <c r="D99" s="136" t="s">
        <v>115</v>
      </c>
      <c r="E99" s="137" t="s">
        <v>156</v>
      </c>
      <c r="F99" s="138" t="s">
        <v>157</v>
      </c>
      <c r="G99" s="139" t="s">
        <v>152</v>
      </c>
      <c r="H99" s="140">
        <v>300</v>
      </c>
      <c r="I99" s="141"/>
      <c r="J99" s="142">
        <f>ROUND(I99*H99,2)</f>
        <v>0</v>
      </c>
      <c r="K99" s="138" t="s">
        <v>119</v>
      </c>
      <c r="L99" s="26"/>
      <c r="M99" s="143" t="s">
        <v>1</v>
      </c>
      <c r="N99" s="144" t="s">
        <v>37</v>
      </c>
      <c r="O99" s="45"/>
      <c r="P99" s="145">
        <f>O99*H99</f>
        <v>0</v>
      </c>
      <c r="Q99" s="145">
        <v>0</v>
      </c>
      <c r="R99" s="145">
        <f>Q99*H99</f>
        <v>0</v>
      </c>
      <c r="S99" s="145">
        <v>0</v>
      </c>
      <c r="T99" s="146">
        <f>S99*H99</f>
        <v>0</v>
      </c>
      <c r="AR99" s="12" t="s">
        <v>120</v>
      </c>
      <c r="AT99" s="12" t="s">
        <v>115</v>
      </c>
      <c r="AU99" s="12" t="s">
        <v>76</v>
      </c>
      <c r="AY99" s="12" t="s">
        <v>112</v>
      </c>
      <c r="BE99" s="147">
        <f>IF(N99="základní",J99,0)</f>
        <v>0</v>
      </c>
      <c r="BF99" s="147">
        <f>IF(N99="snížená",J99,0)</f>
        <v>0</v>
      </c>
      <c r="BG99" s="147">
        <f>IF(N99="zákl. přenesená",J99,0)</f>
        <v>0</v>
      </c>
      <c r="BH99" s="147">
        <f>IF(N99="sníž. přenesená",J99,0)</f>
        <v>0</v>
      </c>
      <c r="BI99" s="147">
        <f>IF(N99="nulová",J99,0)</f>
        <v>0</v>
      </c>
      <c r="BJ99" s="12" t="s">
        <v>74</v>
      </c>
      <c r="BK99" s="147">
        <f>ROUND(I99*H99,2)</f>
        <v>0</v>
      </c>
      <c r="BL99" s="12" t="s">
        <v>120</v>
      </c>
      <c r="BM99" s="12" t="s">
        <v>158</v>
      </c>
    </row>
    <row r="100" spans="2:65" s="1" customFormat="1" ht="19.5" x14ac:dyDescent="0.2">
      <c r="B100" s="26"/>
      <c r="D100" s="148" t="s">
        <v>122</v>
      </c>
      <c r="F100" s="149" t="s">
        <v>159</v>
      </c>
      <c r="I100" s="80"/>
      <c r="L100" s="26"/>
      <c r="M100" s="150"/>
      <c r="N100" s="45"/>
      <c r="O100" s="45"/>
      <c r="P100" s="45"/>
      <c r="Q100" s="45"/>
      <c r="R100" s="45"/>
      <c r="S100" s="45"/>
      <c r="T100" s="46"/>
      <c r="AT100" s="12" t="s">
        <v>122</v>
      </c>
      <c r="AU100" s="12" t="s">
        <v>76</v>
      </c>
    </row>
    <row r="101" spans="2:65" s="1" customFormat="1" ht="16.5" customHeight="1" x14ac:dyDescent="0.2">
      <c r="B101" s="135"/>
      <c r="C101" s="136" t="s">
        <v>160</v>
      </c>
      <c r="D101" s="136" t="s">
        <v>115</v>
      </c>
      <c r="E101" s="137" t="s">
        <v>161</v>
      </c>
      <c r="F101" s="138" t="s">
        <v>162</v>
      </c>
      <c r="G101" s="139" t="s">
        <v>126</v>
      </c>
      <c r="H101" s="140">
        <v>3.665</v>
      </c>
      <c r="I101" s="141"/>
      <c r="J101" s="142">
        <f>ROUND(I101*H101,2)</f>
        <v>0</v>
      </c>
      <c r="K101" s="138" t="s">
        <v>119</v>
      </c>
      <c r="L101" s="26"/>
      <c r="M101" s="143" t="s">
        <v>1</v>
      </c>
      <c r="N101" s="144" t="s">
        <v>37</v>
      </c>
      <c r="O101" s="45"/>
      <c r="P101" s="145">
        <f>O101*H101</f>
        <v>0</v>
      </c>
      <c r="Q101" s="145">
        <v>0</v>
      </c>
      <c r="R101" s="145">
        <f>Q101*H101</f>
        <v>0</v>
      </c>
      <c r="S101" s="145">
        <v>0</v>
      </c>
      <c r="T101" s="146">
        <f>S101*H101</f>
        <v>0</v>
      </c>
      <c r="AR101" s="12" t="s">
        <v>120</v>
      </c>
      <c r="AT101" s="12" t="s">
        <v>115</v>
      </c>
      <c r="AU101" s="12" t="s">
        <v>76</v>
      </c>
      <c r="AY101" s="12" t="s">
        <v>112</v>
      </c>
      <c r="BE101" s="147">
        <f>IF(N101="základní",J101,0)</f>
        <v>0</v>
      </c>
      <c r="BF101" s="147">
        <f>IF(N101="snížená",J101,0)</f>
        <v>0</v>
      </c>
      <c r="BG101" s="147">
        <f>IF(N101="zákl. přenesená",J101,0)</f>
        <v>0</v>
      </c>
      <c r="BH101" s="147">
        <f>IF(N101="sníž. přenesená",J101,0)</f>
        <v>0</v>
      </c>
      <c r="BI101" s="147">
        <f>IF(N101="nulová",J101,0)</f>
        <v>0</v>
      </c>
      <c r="BJ101" s="12" t="s">
        <v>74</v>
      </c>
      <c r="BK101" s="147">
        <f>ROUND(I101*H101,2)</f>
        <v>0</v>
      </c>
      <c r="BL101" s="12" t="s">
        <v>120</v>
      </c>
      <c r="BM101" s="12" t="s">
        <v>163</v>
      </c>
    </row>
    <row r="102" spans="2:65" s="1" customFormat="1" ht="39" x14ac:dyDescent="0.2">
      <c r="B102" s="26"/>
      <c r="D102" s="148" t="s">
        <v>122</v>
      </c>
      <c r="F102" s="149" t="s">
        <v>164</v>
      </c>
      <c r="I102" s="80"/>
      <c r="L102" s="26"/>
      <c r="M102" s="150"/>
      <c r="N102" s="45"/>
      <c r="O102" s="45"/>
      <c r="P102" s="45"/>
      <c r="Q102" s="45"/>
      <c r="R102" s="45"/>
      <c r="S102" s="45"/>
      <c r="T102" s="46"/>
      <c r="AT102" s="12" t="s">
        <v>122</v>
      </c>
      <c r="AU102" s="12" t="s">
        <v>76</v>
      </c>
    </row>
    <row r="103" spans="2:65" s="1" customFormat="1" ht="16.5" customHeight="1" x14ac:dyDescent="0.2">
      <c r="B103" s="135"/>
      <c r="C103" s="136" t="s">
        <v>165</v>
      </c>
      <c r="D103" s="136" t="s">
        <v>115</v>
      </c>
      <c r="E103" s="137" t="s">
        <v>166</v>
      </c>
      <c r="F103" s="138" t="s">
        <v>167</v>
      </c>
      <c r="G103" s="139" t="s">
        <v>126</v>
      </c>
      <c r="H103" s="140">
        <v>17</v>
      </c>
      <c r="I103" s="141"/>
      <c r="J103" s="142">
        <f>ROUND(I103*H103,2)</f>
        <v>0</v>
      </c>
      <c r="K103" s="138" t="s">
        <v>119</v>
      </c>
      <c r="L103" s="26"/>
      <c r="M103" s="143" t="s">
        <v>1</v>
      </c>
      <c r="N103" s="144" t="s">
        <v>37</v>
      </c>
      <c r="O103" s="45"/>
      <c r="P103" s="145">
        <f>O103*H103</f>
        <v>0</v>
      </c>
      <c r="Q103" s="145">
        <v>0</v>
      </c>
      <c r="R103" s="145">
        <f>Q103*H103</f>
        <v>0</v>
      </c>
      <c r="S103" s="145">
        <v>0</v>
      </c>
      <c r="T103" s="146">
        <f>S103*H103</f>
        <v>0</v>
      </c>
      <c r="AR103" s="12" t="s">
        <v>120</v>
      </c>
      <c r="AT103" s="12" t="s">
        <v>115</v>
      </c>
      <c r="AU103" s="12" t="s">
        <v>76</v>
      </c>
      <c r="AY103" s="12" t="s">
        <v>112</v>
      </c>
      <c r="BE103" s="147">
        <f>IF(N103="základní",J103,0)</f>
        <v>0</v>
      </c>
      <c r="BF103" s="147">
        <f>IF(N103="snížená",J103,0)</f>
        <v>0</v>
      </c>
      <c r="BG103" s="147">
        <f>IF(N103="zákl. přenesená",J103,0)</f>
        <v>0</v>
      </c>
      <c r="BH103" s="147">
        <f>IF(N103="sníž. přenesená",J103,0)</f>
        <v>0</v>
      </c>
      <c r="BI103" s="147">
        <f>IF(N103="nulová",J103,0)</f>
        <v>0</v>
      </c>
      <c r="BJ103" s="12" t="s">
        <v>74</v>
      </c>
      <c r="BK103" s="147">
        <f>ROUND(I103*H103,2)</f>
        <v>0</v>
      </c>
      <c r="BL103" s="12" t="s">
        <v>120</v>
      </c>
      <c r="BM103" s="12" t="s">
        <v>168</v>
      </c>
    </row>
    <row r="104" spans="2:65" s="1" customFormat="1" ht="39" x14ac:dyDescent="0.2">
      <c r="B104" s="26"/>
      <c r="D104" s="148" t="s">
        <v>122</v>
      </c>
      <c r="F104" s="149" t="s">
        <v>169</v>
      </c>
      <c r="I104" s="80"/>
      <c r="L104" s="26"/>
      <c r="M104" s="150"/>
      <c r="N104" s="45"/>
      <c r="O104" s="45"/>
      <c r="P104" s="45"/>
      <c r="Q104" s="45"/>
      <c r="R104" s="45"/>
      <c r="S104" s="45"/>
      <c r="T104" s="46"/>
      <c r="AT104" s="12" t="s">
        <v>122</v>
      </c>
      <c r="AU104" s="12" t="s">
        <v>76</v>
      </c>
    </row>
    <row r="105" spans="2:65" s="1" customFormat="1" ht="16.5" customHeight="1" x14ac:dyDescent="0.2">
      <c r="B105" s="135"/>
      <c r="C105" s="136" t="s">
        <v>170</v>
      </c>
      <c r="D105" s="136" t="s">
        <v>115</v>
      </c>
      <c r="E105" s="137" t="s">
        <v>171</v>
      </c>
      <c r="F105" s="138" t="s">
        <v>172</v>
      </c>
      <c r="G105" s="139" t="s">
        <v>146</v>
      </c>
      <c r="H105" s="140">
        <v>600</v>
      </c>
      <c r="I105" s="141"/>
      <c r="J105" s="142">
        <f>ROUND(I105*H105,2)</f>
        <v>0</v>
      </c>
      <c r="K105" s="138" t="s">
        <v>119</v>
      </c>
      <c r="L105" s="26"/>
      <c r="M105" s="143" t="s">
        <v>1</v>
      </c>
      <c r="N105" s="144" t="s">
        <v>37</v>
      </c>
      <c r="O105" s="45"/>
      <c r="P105" s="145">
        <f>O105*H105</f>
        <v>0</v>
      </c>
      <c r="Q105" s="145">
        <v>0</v>
      </c>
      <c r="R105" s="145">
        <f>Q105*H105</f>
        <v>0</v>
      </c>
      <c r="S105" s="145">
        <v>0</v>
      </c>
      <c r="T105" s="146">
        <f>S105*H105</f>
        <v>0</v>
      </c>
      <c r="AR105" s="12" t="s">
        <v>120</v>
      </c>
      <c r="AT105" s="12" t="s">
        <v>115</v>
      </c>
      <c r="AU105" s="12" t="s">
        <v>76</v>
      </c>
      <c r="AY105" s="12" t="s">
        <v>112</v>
      </c>
      <c r="BE105" s="147">
        <f>IF(N105="základní",J105,0)</f>
        <v>0</v>
      </c>
      <c r="BF105" s="147">
        <f>IF(N105="snížená",J105,0)</f>
        <v>0</v>
      </c>
      <c r="BG105" s="147">
        <f>IF(N105="zákl. přenesená",J105,0)</f>
        <v>0</v>
      </c>
      <c r="BH105" s="147">
        <f>IF(N105="sníž. přenesená",J105,0)</f>
        <v>0</v>
      </c>
      <c r="BI105" s="147">
        <f>IF(N105="nulová",J105,0)</f>
        <v>0</v>
      </c>
      <c r="BJ105" s="12" t="s">
        <v>74</v>
      </c>
      <c r="BK105" s="147">
        <f>ROUND(I105*H105,2)</f>
        <v>0</v>
      </c>
      <c r="BL105" s="12" t="s">
        <v>120</v>
      </c>
      <c r="BM105" s="12" t="s">
        <v>173</v>
      </c>
    </row>
    <row r="106" spans="2:65" s="1" customFormat="1" ht="39" x14ac:dyDescent="0.2">
      <c r="B106" s="26"/>
      <c r="D106" s="148" t="s">
        <v>122</v>
      </c>
      <c r="F106" s="149" t="s">
        <v>174</v>
      </c>
      <c r="I106" s="80"/>
      <c r="L106" s="26"/>
      <c r="M106" s="150"/>
      <c r="N106" s="45"/>
      <c r="O106" s="45"/>
      <c r="P106" s="45"/>
      <c r="Q106" s="45"/>
      <c r="R106" s="45"/>
      <c r="S106" s="45"/>
      <c r="T106" s="46"/>
      <c r="AT106" s="12" t="s">
        <v>122</v>
      </c>
      <c r="AU106" s="12" t="s">
        <v>76</v>
      </c>
    </row>
    <row r="107" spans="2:65" s="1" customFormat="1" ht="16.5" customHeight="1" x14ac:dyDescent="0.2">
      <c r="B107" s="135"/>
      <c r="C107" s="136" t="s">
        <v>175</v>
      </c>
      <c r="D107" s="136" t="s">
        <v>115</v>
      </c>
      <c r="E107" s="137" t="s">
        <v>176</v>
      </c>
      <c r="F107" s="138" t="s">
        <v>177</v>
      </c>
      <c r="G107" s="139" t="s">
        <v>126</v>
      </c>
      <c r="H107" s="140">
        <v>3.665</v>
      </c>
      <c r="I107" s="141"/>
      <c r="J107" s="142">
        <f>ROUND(I107*H107,2)</f>
        <v>0</v>
      </c>
      <c r="K107" s="138" t="s">
        <v>119</v>
      </c>
      <c r="L107" s="26"/>
      <c r="M107" s="143" t="s">
        <v>1</v>
      </c>
      <c r="N107" s="144" t="s">
        <v>37</v>
      </c>
      <c r="O107" s="45"/>
      <c r="P107" s="145">
        <f>O107*H107</f>
        <v>0</v>
      </c>
      <c r="Q107" s="145">
        <v>0</v>
      </c>
      <c r="R107" s="145">
        <f>Q107*H107</f>
        <v>0</v>
      </c>
      <c r="S107" s="145">
        <v>0</v>
      </c>
      <c r="T107" s="146">
        <f>S107*H107</f>
        <v>0</v>
      </c>
      <c r="AR107" s="12" t="s">
        <v>120</v>
      </c>
      <c r="AT107" s="12" t="s">
        <v>115</v>
      </c>
      <c r="AU107" s="12" t="s">
        <v>76</v>
      </c>
      <c r="AY107" s="12" t="s">
        <v>112</v>
      </c>
      <c r="BE107" s="147">
        <f>IF(N107="základní",J107,0)</f>
        <v>0</v>
      </c>
      <c r="BF107" s="147">
        <f>IF(N107="snížená",J107,0)</f>
        <v>0</v>
      </c>
      <c r="BG107" s="147">
        <f>IF(N107="zákl. přenesená",J107,0)</f>
        <v>0</v>
      </c>
      <c r="BH107" s="147">
        <f>IF(N107="sníž. přenesená",J107,0)</f>
        <v>0</v>
      </c>
      <c r="BI107" s="147">
        <f>IF(N107="nulová",J107,0)</f>
        <v>0</v>
      </c>
      <c r="BJ107" s="12" t="s">
        <v>74</v>
      </c>
      <c r="BK107" s="147">
        <f>ROUND(I107*H107,2)</f>
        <v>0</v>
      </c>
      <c r="BL107" s="12" t="s">
        <v>120</v>
      </c>
      <c r="BM107" s="12" t="s">
        <v>178</v>
      </c>
    </row>
    <row r="108" spans="2:65" s="1" customFormat="1" ht="19.5" x14ac:dyDescent="0.2">
      <c r="B108" s="26"/>
      <c r="D108" s="148" t="s">
        <v>122</v>
      </c>
      <c r="F108" s="149" t="s">
        <v>179</v>
      </c>
      <c r="I108" s="80"/>
      <c r="L108" s="26"/>
      <c r="M108" s="150"/>
      <c r="N108" s="45"/>
      <c r="O108" s="45"/>
      <c r="P108" s="45"/>
      <c r="Q108" s="45"/>
      <c r="R108" s="45"/>
      <c r="S108" s="45"/>
      <c r="T108" s="46"/>
      <c r="AT108" s="12" t="s">
        <v>122</v>
      </c>
      <c r="AU108" s="12" t="s">
        <v>76</v>
      </c>
    </row>
    <row r="109" spans="2:65" s="1" customFormat="1" ht="16.5" customHeight="1" x14ac:dyDescent="0.2">
      <c r="B109" s="135"/>
      <c r="C109" s="136" t="s">
        <v>180</v>
      </c>
      <c r="D109" s="136" t="s">
        <v>115</v>
      </c>
      <c r="E109" s="137" t="s">
        <v>181</v>
      </c>
      <c r="F109" s="138" t="s">
        <v>182</v>
      </c>
      <c r="G109" s="139" t="s">
        <v>183</v>
      </c>
      <c r="H109" s="140">
        <v>110</v>
      </c>
      <c r="I109" s="141"/>
      <c r="J109" s="142">
        <f>ROUND(I109*H109,2)</f>
        <v>0</v>
      </c>
      <c r="K109" s="138" t="s">
        <v>119</v>
      </c>
      <c r="L109" s="26"/>
      <c r="M109" s="143" t="s">
        <v>1</v>
      </c>
      <c r="N109" s="144" t="s">
        <v>37</v>
      </c>
      <c r="O109" s="45"/>
      <c r="P109" s="145">
        <f>O109*H109</f>
        <v>0</v>
      </c>
      <c r="Q109" s="145">
        <v>0</v>
      </c>
      <c r="R109" s="145">
        <f>Q109*H109</f>
        <v>0</v>
      </c>
      <c r="S109" s="145">
        <v>0</v>
      </c>
      <c r="T109" s="146">
        <f>S109*H109</f>
        <v>0</v>
      </c>
      <c r="AR109" s="12" t="s">
        <v>120</v>
      </c>
      <c r="AT109" s="12" t="s">
        <v>115</v>
      </c>
      <c r="AU109" s="12" t="s">
        <v>76</v>
      </c>
      <c r="AY109" s="12" t="s">
        <v>112</v>
      </c>
      <c r="BE109" s="147">
        <f>IF(N109="základní",J109,0)</f>
        <v>0</v>
      </c>
      <c r="BF109" s="147">
        <f>IF(N109="snížená",J109,0)</f>
        <v>0</v>
      </c>
      <c r="BG109" s="147">
        <f>IF(N109="zákl. přenesená",J109,0)</f>
        <v>0</v>
      </c>
      <c r="BH109" s="147">
        <f>IF(N109="sníž. přenesená",J109,0)</f>
        <v>0</v>
      </c>
      <c r="BI109" s="147">
        <f>IF(N109="nulová",J109,0)</f>
        <v>0</v>
      </c>
      <c r="BJ109" s="12" t="s">
        <v>74</v>
      </c>
      <c r="BK109" s="147">
        <f>ROUND(I109*H109,2)</f>
        <v>0</v>
      </c>
      <c r="BL109" s="12" t="s">
        <v>120</v>
      </c>
      <c r="BM109" s="12" t="s">
        <v>184</v>
      </c>
    </row>
    <row r="110" spans="2:65" s="1" customFormat="1" ht="39" x14ac:dyDescent="0.2">
      <c r="B110" s="26"/>
      <c r="D110" s="148" t="s">
        <v>122</v>
      </c>
      <c r="F110" s="149" t="s">
        <v>185</v>
      </c>
      <c r="I110" s="80"/>
      <c r="L110" s="26"/>
      <c r="M110" s="150"/>
      <c r="N110" s="45"/>
      <c r="O110" s="45"/>
      <c r="P110" s="45"/>
      <c r="Q110" s="45"/>
      <c r="R110" s="45"/>
      <c r="S110" s="45"/>
      <c r="T110" s="46"/>
      <c r="AT110" s="12" t="s">
        <v>122</v>
      </c>
      <c r="AU110" s="12" t="s">
        <v>76</v>
      </c>
    </row>
    <row r="111" spans="2:65" s="1" customFormat="1" ht="16.5" customHeight="1" x14ac:dyDescent="0.2">
      <c r="B111" s="135"/>
      <c r="C111" s="136" t="s">
        <v>186</v>
      </c>
      <c r="D111" s="136" t="s">
        <v>115</v>
      </c>
      <c r="E111" s="137" t="s">
        <v>187</v>
      </c>
      <c r="F111" s="138" t="s">
        <v>188</v>
      </c>
      <c r="G111" s="139" t="s">
        <v>183</v>
      </c>
      <c r="H111" s="140">
        <v>20</v>
      </c>
      <c r="I111" s="141"/>
      <c r="J111" s="142">
        <f>ROUND(I111*H111,2)</f>
        <v>0</v>
      </c>
      <c r="K111" s="138" t="s">
        <v>119</v>
      </c>
      <c r="L111" s="26"/>
      <c r="M111" s="143" t="s">
        <v>1</v>
      </c>
      <c r="N111" s="144" t="s">
        <v>37</v>
      </c>
      <c r="O111" s="45"/>
      <c r="P111" s="145">
        <f>O111*H111</f>
        <v>0</v>
      </c>
      <c r="Q111" s="145">
        <v>0</v>
      </c>
      <c r="R111" s="145">
        <f>Q111*H111</f>
        <v>0</v>
      </c>
      <c r="S111" s="145">
        <v>0</v>
      </c>
      <c r="T111" s="146">
        <f>S111*H111</f>
        <v>0</v>
      </c>
      <c r="AR111" s="12" t="s">
        <v>120</v>
      </c>
      <c r="AT111" s="12" t="s">
        <v>115</v>
      </c>
      <c r="AU111" s="12" t="s">
        <v>76</v>
      </c>
      <c r="AY111" s="12" t="s">
        <v>112</v>
      </c>
      <c r="BE111" s="147">
        <f>IF(N111="základní",J111,0)</f>
        <v>0</v>
      </c>
      <c r="BF111" s="147">
        <f>IF(N111="snížená",J111,0)</f>
        <v>0</v>
      </c>
      <c r="BG111" s="147">
        <f>IF(N111="zákl. přenesená",J111,0)</f>
        <v>0</v>
      </c>
      <c r="BH111" s="147">
        <f>IF(N111="sníž. přenesená",J111,0)</f>
        <v>0</v>
      </c>
      <c r="BI111" s="147">
        <f>IF(N111="nulová",J111,0)</f>
        <v>0</v>
      </c>
      <c r="BJ111" s="12" t="s">
        <v>74</v>
      </c>
      <c r="BK111" s="147">
        <f>ROUND(I111*H111,2)</f>
        <v>0</v>
      </c>
      <c r="BL111" s="12" t="s">
        <v>120</v>
      </c>
      <c r="BM111" s="12" t="s">
        <v>189</v>
      </c>
    </row>
    <row r="112" spans="2:65" s="1" customFormat="1" ht="39" x14ac:dyDescent="0.2">
      <c r="B112" s="26"/>
      <c r="D112" s="148" t="s">
        <v>122</v>
      </c>
      <c r="F112" s="149" t="s">
        <v>190</v>
      </c>
      <c r="I112" s="80"/>
      <c r="L112" s="26"/>
      <c r="M112" s="150"/>
      <c r="N112" s="45"/>
      <c r="O112" s="45"/>
      <c r="P112" s="45"/>
      <c r="Q112" s="45"/>
      <c r="R112" s="45"/>
      <c r="S112" s="45"/>
      <c r="T112" s="46"/>
      <c r="AT112" s="12" t="s">
        <v>122</v>
      </c>
      <c r="AU112" s="12" t="s">
        <v>76</v>
      </c>
    </row>
    <row r="113" spans="2:65" s="1" customFormat="1" ht="16.5" customHeight="1" x14ac:dyDescent="0.2">
      <c r="B113" s="135"/>
      <c r="C113" s="136" t="s">
        <v>8</v>
      </c>
      <c r="D113" s="136" t="s">
        <v>115</v>
      </c>
      <c r="E113" s="137" t="s">
        <v>191</v>
      </c>
      <c r="F113" s="138" t="s">
        <v>192</v>
      </c>
      <c r="G113" s="139" t="s">
        <v>183</v>
      </c>
      <c r="H113" s="140">
        <v>20</v>
      </c>
      <c r="I113" s="141"/>
      <c r="J113" s="142">
        <f>ROUND(I113*H113,2)</f>
        <v>0</v>
      </c>
      <c r="K113" s="138" t="s">
        <v>119</v>
      </c>
      <c r="L113" s="26"/>
      <c r="M113" s="143" t="s">
        <v>1</v>
      </c>
      <c r="N113" s="144" t="s">
        <v>37</v>
      </c>
      <c r="O113" s="45"/>
      <c r="P113" s="145">
        <f>O113*H113</f>
        <v>0</v>
      </c>
      <c r="Q113" s="145">
        <v>0</v>
      </c>
      <c r="R113" s="145">
        <f>Q113*H113</f>
        <v>0</v>
      </c>
      <c r="S113" s="145">
        <v>0</v>
      </c>
      <c r="T113" s="146">
        <f>S113*H113</f>
        <v>0</v>
      </c>
      <c r="AR113" s="12" t="s">
        <v>120</v>
      </c>
      <c r="AT113" s="12" t="s">
        <v>115</v>
      </c>
      <c r="AU113" s="12" t="s">
        <v>76</v>
      </c>
      <c r="AY113" s="12" t="s">
        <v>112</v>
      </c>
      <c r="BE113" s="147">
        <f>IF(N113="základní",J113,0)</f>
        <v>0</v>
      </c>
      <c r="BF113" s="147">
        <f>IF(N113="snížená",J113,0)</f>
        <v>0</v>
      </c>
      <c r="BG113" s="147">
        <f>IF(N113="zákl. přenesená",J113,0)</f>
        <v>0</v>
      </c>
      <c r="BH113" s="147">
        <f>IF(N113="sníž. přenesená",J113,0)</f>
        <v>0</v>
      </c>
      <c r="BI113" s="147">
        <f>IF(N113="nulová",J113,0)</f>
        <v>0</v>
      </c>
      <c r="BJ113" s="12" t="s">
        <v>74</v>
      </c>
      <c r="BK113" s="147">
        <f>ROUND(I113*H113,2)</f>
        <v>0</v>
      </c>
      <c r="BL113" s="12" t="s">
        <v>120</v>
      </c>
      <c r="BM113" s="12" t="s">
        <v>193</v>
      </c>
    </row>
    <row r="114" spans="2:65" s="1" customFormat="1" ht="29.25" x14ac:dyDescent="0.2">
      <c r="B114" s="26"/>
      <c r="D114" s="148" t="s">
        <v>122</v>
      </c>
      <c r="F114" s="149" t="s">
        <v>194</v>
      </c>
      <c r="I114" s="80"/>
      <c r="L114" s="26"/>
      <c r="M114" s="150"/>
      <c r="N114" s="45"/>
      <c r="O114" s="45"/>
      <c r="P114" s="45"/>
      <c r="Q114" s="45"/>
      <c r="R114" s="45"/>
      <c r="S114" s="45"/>
      <c r="T114" s="46"/>
      <c r="AT114" s="12" t="s">
        <v>122</v>
      </c>
      <c r="AU114" s="12" t="s">
        <v>76</v>
      </c>
    </row>
    <row r="115" spans="2:65" s="1" customFormat="1" ht="16.5" customHeight="1" x14ac:dyDescent="0.2">
      <c r="B115" s="135"/>
      <c r="C115" s="136" t="s">
        <v>195</v>
      </c>
      <c r="D115" s="136" t="s">
        <v>115</v>
      </c>
      <c r="E115" s="137" t="s">
        <v>196</v>
      </c>
      <c r="F115" s="138" t="s">
        <v>197</v>
      </c>
      <c r="G115" s="139" t="s">
        <v>146</v>
      </c>
      <c r="H115" s="140">
        <v>7440</v>
      </c>
      <c r="I115" s="141"/>
      <c r="J115" s="142">
        <f>ROUND(I115*H115,2)</f>
        <v>0</v>
      </c>
      <c r="K115" s="138" t="s">
        <v>119</v>
      </c>
      <c r="L115" s="26"/>
      <c r="M115" s="143" t="s">
        <v>1</v>
      </c>
      <c r="N115" s="144" t="s">
        <v>37</v>
      </c>
      <c r="O115" s="45"/>
      <c r="P115" s="145">
        <f>O115*H115</f>
        <v>0</v>
      </c>
      <c r="Q115" s="145">
        <v>0</v>
      </c>
      <c r="R115" s="145">
        <f>Q115*H115</f>
        <v>0</v>
      </c>
      <c r="S115" s="145">
        <v>0</v>
      </c>
      <c r="T115" s="146">
        <f>S115*H115</f>
        <v>0</v>
      </c>
      <c r="AR115" s="12" t="s">
        <v>120</v>
      </c>
      <c r="AT115" s="12" t="s">
        <v>115</v>
      </c>
      <c r="AU115" s="12" t="s">
        <v>76</v>
      </c>
      <c r="AY115" s="12" t="s">
        <v>112</v>
      </c>
      <c r="BE115" s="147">
        <f>IF(N115="základní",J115,0)</f>
        <v>0</v>
      </c>
      <c r="BF115" s="147">
        <f>IF(N115="snížená",J115,0)</f>
        <v>0</v>
      </c>
      <c r="BG115" s="147">
        <f>IF(N115="zákl. přenesená",J115,0)</f>
        <v>0</v>
      </c>
      <c r="BH115" s="147">
        <f>IF(N115="sníž. přenesená",J115,0)</f>
        <v>0</v>
      </c>
      <c r="BI115" s="147">
        <f>IF(N115="nulová",J115,0)</f>
        <v>0</v>
      </c>
      <c r="BJ115" s="12" t="s">
        <v>74</v>
      </c>
      <c r="BK115" s="147">
        <f>ROUND(I115*H115,2)</f>
        <v>0</v>
      </c>
      <c r="BL115" s="12" t="s">
        <v>120</v>
      </c>
      <c r="BM115" s="12" t="s">
        <v>198</v>
      </c>
    </row>
    <row r="116" spans="2:65" s="1" customFormat="1" ht="29.25" x14ac:dyDescent="0.2">
      <c r="B116" s="26"/>
      <c r="D116" s="148" t="s">
        <v>122</v>
      </c>
      <c r="F116" s="149" t="s">
        <v>199</v>
      </c>
      <c r="I116" s="80"/>
      <c r="L116" s="26"/>
      <c r="M116" s="150"/>
      <c r="N116" s="45"/>
      <c r="O116" s="45"/>
      <c r="P116" s="45"/>
      <c r="Q116" s="45"/>
      <c r="R116" s="45"/>
      <c r="S116" s="45"/>
      <c r="T116" s="46"/>
      <c r="AT116" s="12" t="s">
        <v>122</v>
      </c>
      <c r="AU116" s="12" t="s">
        <v>76</v>
      </c>
    </row>
    <row r="117" spans="2:65" s="1" customFormat="1" ht="16.5" customHeight="1" x14ac:dyDescent="0.2">
      <c r="B117" s="135"/>
      <c r="C117" s="136" t="s">
        <v>200</v>
      </c>
      <c r="D117" s="136" t="s">
        <v>115</v>
      </c>
      <c r="E117" s="137" t="s">
        <v>201</v>
      </c>
      <c r="F117" s="138" t="s">
        <v>202</v>
      </c>
      <c r="G117" s="139" t="s">
        <v>146</v>
      </c>
      <c r="H117" s="140">
        <v>7440</v>
      </c>
      <c r="I117" s="141"/>
      <c r="J117" s="142">
        <f>ROUND(I117*H117,2)</f>
        <v>0</v>
      </c>
      <c r="K117" s="138" t="s">
        <v>119</v>
      </c>
      <c r="L117" s="26"/>
      <c r="M117" s="143" t="s">
        <v>1</v>
      </c>
      <c r="N117" s="144" t="s">
        <v>37</v>
      </c>
      <c r="O117" s="45"/>
      <c r="P117" s="145">
        <f>O117*H117</f>
        <v>0</v>
      </c>
      <c r="Q117" s="145">
        <v>0</v>
      </c>
      <c r="R117" s="145">
        <f>Q117*H117</f>
        <v>0</v>
      </c>
      <c r="S117" s="145">
        <v>0</v>
      </c>
      <c r="T117" s="146">
        <f>S117*H117</f>
        <v>0</v>
      </c>
      <c r="AR117" s="12" t="s">
        <v>120</v>
      </c>
      <c r="AT117" s="12" t="s">
        <v>115</v>
      </c>
      <c r="AU117" s="12" t="s">
        <v>76</v>
      </c>
      <c r="AY117" s="12" t="s">
        <v>112</v>
      </c>
      <c r="BE117" s="147">
        <f>IF(N117="základní",J117,0)</f>
        <v>0</v>
      </c>
      <c r="BF117" s="147">
        <f>IF(N117="snížená",J117,0)</f>
        <v>0</v>
      </c>
      <c r="BG117" s="147">
        <f>IF(N117="zákl. přenesená",J117,0)</f>
        <v>0</v>
      </c>
      <c r="BH117" s="147">
        <f>IF(N117="sníž. přenesená",J117,0)</f>
        <v>0</v>
      </c>
      <c r="BI117" s="147">
        <f>IF(N117="nulová",J117,0)</f>
        <v>0</v>
      </c>
      <c r="BJ117" s="12" t="s">
        <v>74</v>
      </c>
      <c r="BK117" s="147">
        <f>ROUND(I117*H117,2)</f>
        <v>0</v>
      </c>
      <c r="BL117" s="12" t="s">
        <v>120</v>
      </c>
      <c r="BM117" s="12" t="s">
        <v>203</v>
      </c>
    </row>
    <row r="118" spans="2:65" s="1" customFormat="1" ht="29.25" x14ac:dyDescent="0.2">
      <c r="B118" s="26"/>
      <c r="D118" s="148" t="s">
        <v>122</v>
      </c>
      <c r="F118" s="149" t="s">
        <v>204</v>
      </c>
      <c r="I118" s="80"/>
      <c r="L118" s="26"/>
      <c r="M118" s="150"/>
      <c r="N118" s="45"/>
      <c r="O118" s="45"/>
      <c r="P118" s="45"/>
      <c r="Q118" s="45"/>
      <c r="R118" s="45"/>
      <c r="S118" s="45"/>
      <c r="T118" s="46"/>
      <c r="AT118" s="12" t="s">
        <v>122</v>
      </c>
      <c r="AU118" s="12" t="s">
        <v>76</v>
      </c>
    </row>
    <row r="119" spans="2:65" s="1" customFormat="1" ht="16.5" customHeight="1" x14ac:dyDescent="0.2">
      <c r="B119" s="135"/>
      <c r="C119" s="136" t="s">
        <v>205</v>
      </c>
      <c r="D119" s="136" t="s">
        <v>115</v>
      </c>
      <c r="E119" s="137" t="s">
        <v>206</v>
      </c>
      <c r="F119" s="138" t="s">
        <v>207</v>
      </c>
      <c r="G119" s="139" t="s">
        <v>152</v>
      </c>
      <c r="H119" s="140">
        <v>47</v>
      </c>
      <c r="I119" s="141"/>
      <c r="J119" s="142">
        <f>ROUND(I119*H119,2)</f>
        <v>0</v>
      </c>
      <c r="K119" s="138" t="s">
        <v>119</v>
      </c>
      <c r="L119" s="26"/>
      <c r="M119" s="143" t="s">
        <v>1</v>
      </c>
      <c r="N119" s="144" t="s">
        <v>37</v>
      </c>
      <c r="O119" s="45"/>
      <c r="P119" s="145">
        <f>O119*H119</f>
        <v>0</v>
      </c>
      <c r="Q119" s="145">
        <v>0</v>
      </c>
      <c r="R119" s="145">
        <f>Q119*H119</f>
        <v>0</v>
      </c>
      <c r="S119" s="145">
        <v>0</v>
      </c>
      <c r="T119" s="146">
        <f>S119*H119</f>
        <v>0</v>
      </c>
      <c r="AR119" s="12" t="s">
        <v>120</v>
      </c>
      <c r="AT119" s="12" t="s">
        <v>115</v>
      </c>
      <c r="AU119" s="12" t="s">
        <v>76</v>
      </c>
      <c r="AY119" s="12" t="s">
        <v>112</v>
      </c>
      <c r="BE119" s="147">
        <f>IF(N119="základní",J119,0)</f>
        <v>0</v>
      </c>
      <c r="BF119" s="147">
        <f>IF(N119="snížená",J119,0)</f>
        <v>0</v>
      </c>
      <c r="BG119" s="147">
        <f>IF(N119="zákl. přenesená",J119,0)</f>
        <v>0</v>
      </c>
      <c r="BH119" s="147">
        <f>IF(N119="sníž. přenesená",J119,0)</f>
        <v>0</v>
      </c>
      <c r="BI119" s="147">
        <f>IF(N119="nulová",J119,0)</f>
        <v>0</v>
      </c>
      <c r="BJ119" s="12" t="s">
        <v>74</v>
      </c>
      <c r="BK119" s="147">
        <f>ROUND(I119*H119,2)</f>
        <v>0</v>
      </c>
      <c r="BL119" s="12" t="s">
        <v>120</v>
      </c>
      <c r="BM119" s="12" t="s">
        <v>208</v>
      </c>
    </row>
    <row r="120" spans="2:65" s="1" customFormat="1" ht="19.5" x14ac:dyDescent="0.2">
      <c r="B120" s="26"/>
      <c r="D120" s="148" t="s">
        <v>122</v>
      </c>
      <c r="F120" s="149" t="s">
        <v>209</v>
      </c>
      <c r="I120" s="80"/>
      <c r="L120" s="26"/>
      <c r="M120" s="150"/>
      <c r="N120" s="45"/>
      <c r="O120" s="45"/>
      <c r="P120" s="45"/>
      <c r="Q120" s="45"/>
      <c r="R120" s="45"/>
      <c r="S120" s="45"/>
      <c r="T120" s="46"/>
      <c r="AT120" s="12" t="s">
        <v>122</v>
      </c>
      <c r="AU120" s="12" t="s">
        <v>76</v>
      </c>
    </row>
    <row r="121" spans="2:65" s="1" customFormat="1" ht="16.5" customHeight="1" x14ac:dyDescent="0.2">
      <c r="B121" s="135"/>
      <c r="C121" s="151" t="s">
        <v>210</v>
      </c>
      <c r="D121" s="151" t="s">
        <v>211</v>
      </c>
      <c r="E121" s="152" t="s">
        <v>212</v>
      </c>
      <c r="F121" s="153" t="s">
        <v>213</v>
      </c>
      <c r="G121" s="154" t="s">
        <v>152</v>
      </c>
      <c r="H121" s="155">
        <v>94</v>
      </c>
      <c r="I121" s="156"/>
      <c r="J121" s="157">
        <f>ROUND(I121*H121,2)</f>
        <v>0</v>
      </c>
      <c r="K121" s="153" t="s">
        <v>119</v>
      </c>
      <c r="L121" s="158"/>
      <c r="M121" s="159" t="s">
        <v>1</v>
      </c>
      <c r="N121" s="160" t="s">
        <v>37</v>
      </c>
      <c r="O121" s="45"/>
      <c r="P121" s="145">
        <f>O121*H121</f>
        <v>0</v>
      </c>
      <c r="Q121" s="145">
        <v>5.6000000000000001E-2</v>
      </c>
      <c r="R121" s="145">
        <f>Q121*H121</f>
        <v>5.2640000000000002</v>
      </c>
      <c r="S121" s="145">
        <v>0</v>
      </c>
      <c r="T121" s="146">
        <f>S121*H121</f>
        <v>0</v>
      </c>
      <c r="AR121" s="12" t="s">
        <v>155</v>
      </c>
      <c r="AT121" s="12" t="s">
        <v>211</v>
      </c>
      <c r="AU121" s="12" t="s">
        <v>76</v>
      </c>
      <c r="AY121" s="12" t="s">
        <v>112</v>
      </c>
      <c r="BE121" s="147">
        <f>IF(N121="základní",J121,0)</f>
        <v>0</v>
      </c>
      <c r="BF121" s="147">
        <f>IF(N121="snížená",J121,0)</f>
        <v>0</v>
      </c>
      <c r="BG121" s="147">
        <f>IF(N121="zákl. přenesená",J121,0)</f>
        <v>0</v>
      </c>
      <c r="BH121" s="147">
        <f>IF(N121="sníž. přenesená",J121,0)</f>
        <v>0</v>
      </c>
      <c r="BI121" s="147">
        <f>IF(N121="nulová",J121,0)</f>
        <v>0</v>
      </c>
      <c r="BJ121" s="12" t="s">
        <v>74</v>
      </c>
      <c r="BK121" s="147">
        <f>ROUND(I121*H121,2)</f>
        <v>0</v>
      </c>
      <c r="BL121" s="12" t="s">
        <v>120</v>
      </c>
      <c r="BM121" s="12" t="s">
        <v>214</v>
      </c>
    </row>
    <row r="122" spans="2:65" s="1" customFormat="1" x14ac:dyDescent="0.2">
      <c r="B122" s="26"/>
      <c r="D122" s="148" t="s">
        <v>122</v>
      </c>
      <c r="F122" s="149" t="s">
        <v>213</v>
      </c>
      <c r="I122" s="80"/>
      <c r="L122" s="26"/>
      <c r="M122" s="150"/>
      <c r="N122" s="45"/>
      <c r="O122" s="45"/>
      <c r="P122" s="45"/>
      <c r="Q122" s="45"/>
      <c r="R122" s="45"/>
      <c r="S122" s="45"/>
      <c r="T122" s="46"/>
      <c r="AT122" s="12" t="s">
        <v>122</v>
      </c>
      <c r="AU122" s="12" t="s">
        <v>76</v>
      </c>
    </row>
    <row r="123" spans="2:65" s="1" customFormat="1" ht="16.5" customHeight="1" x14ac:dyDescent="0.2">
      <c r="B123" s="135"/>
      <c r="C123" s="136" t="s">
        <v>215</v>
      </c>
      <c r="D123" s="136" t="s">
        <v>115</v>
      </c>
      <c r="E123" s="137" t="s">
        <v>216</v>
      </c>
      <c r="F123" s="138" t="s">
        <v>217</v>
      </c>
      <c r="G123" s="139" t="s">
        <v>146</v>
      </c>
      <c r="H123" s="140">
        <v>8.4</v>
      </c>
      <c r="I123" s="141"/>
      <c r="J123" s="142">
        <f>ROUND(I123*H123,2)</f>
        <v>0</v>
      </c>
      <c r="K123" s="138" t="s">
        <v>119</v>
      </c>
      <c r="L123" s="26"/>
      <c r="M123" s="143" t="s">
        <v>1</v>
      </c>
      <c r="N123" s="144" t="s">
        <v>37</v>
      </c>
      <c r="O123" s="45"/>
      <c r="P123" s="145">
        <f>O123*H123</f>
        <v>0</v>
      </c>
      <c r="Q123" s="145">
        <v>0</v>
      </c>
      <c r="R123" s="145">
        <f>Q123*H123</f>
        <v>0</v>
      </c>
      <c r="S123" s="145">
        <v>0</v>
      </c>
      <c r="T123" s="146">
        <f>S123*H123</f>
        <v>0</v>
      </c>
      <c r="AR123" s="12" t="s">
        <v>120</v>
      </c>
      <c r="AT123" s="12" t="s">
        <v>115</v>
      </c>
      <c r="AU123" s="12" t="s">
        <v>76</v>
      </c>
      <c r="AY123" s="12" t="s">
        <v>112</v>
      </c>
      <c r="BE123" s="147">
        <f>IF(N123="základní",J123,0)</f>
        <v>0</v>
      </c>
      <c r="BF123" s="147">
        <f>IF(N123="snížená",J123,0)</f>
        <v>0</v>
      </c>
      <c r="BG123" s="147">
        <f>IF(N123="zákl. přenesená",J123,0)</f>
        <v>0</v>
      </c>
      <c r="BH123" s="147">
        <f>IF(N123="sníž. přenesená",J123,0)</f>
        <v>0</v>
      </c>
      <c r="BI123" s="147">
        <f>IF(N123="nulová",J123,0)</f>
        <v>0</v>
      </c>
      <c r="BJ123" s="12" t="s">
        <v>74</v>
      </c>
      <c r="BK123" s="147">
        <f>ROUND(I123*H123,2)</f>
        <v>0</v>
      </c>
      <c r="BL123" s="12" t="s">
        <v>120</v>
      </c>
      <c r="BM123" s="12" t="s">
        <v>218</v>
      </c>
    </row>
    <row r="124" spans="2:65" s="1" customFormat="1" ht="19.5" x14ac:dyDescent="0.2">
      <c r="B124" s="26"/>
      <c r="D124" s="148" t="s">
        <v>122</v>
      </c>
      <c r="F124" s="149" t="s">
        <v>219</v>
      </c>
      <c r="I124" s="80"/>
      <c r="L124" s="26"/>
      <c r="M124" s="150"/>
      <c r="N124" s="45"/>
      <c r="O124" s="45"/>
      <c r="P124" s="45"/>
      <c r="Q124" s="45"/>
      <c r="R124" s="45"/>
      <c r="S124" s="45"/>
      <c r="T124" s="46"/>
      <c r="AT124" s="12" t="s">
        <v>122</v>
      </c>
      <c r="AU124" s="12" t="s">
        <v>76</v>
      </c>
    </row>
    <row r="125" spans="2:65" s="1" customFormat="1" ht="16.5" customHeight="1" x14ac:dyDescent="0.2">
      <c r="B125" s="135"/>
      <c r="C125" s="136" t="s">
        <v>7</v>
      </c>
      <c r="D125" s="136" t="s">
        <v>115</v>
      </c>
      <c r="E125" s="137" t="s">
        <v>220</v>
      </c>
      <c r="F125" s="138" t="s">
        <v>221</v>
      </c>
      <c r="G125" s="139" t="s">
        <v>146</v>
      </c>
      <c r="H125" s="140">
        <v>8.4</v>
      </c>
      <c r="I125" s="141"/>
      <c r="J125" s="142">
        <f>ROUND(I125*H125,2)</f>
        <v>0</v>
      </c>
      <c r="K125" s="138" t="s">
        <v>119</v>
      </c>
      <c r="L125" s="26"/>
      <c r="M125" s="143" t="s">
        <v>1</v>
      </c>
      <c r="N125" s="144" t="s">
        <v>37</v>
      </c>
      <c r="O125" s="45"/>
      <c r="P125" s="145">
        <f>O125*H125</f>
        <v>0</v>
      </c>
      <c r="Q125" s="145">
        <v>0</v>
      </c>
      <c r="R125" s="145">
        <f>Q125*H125</f>
        <v>0</v>
      </c>
      <c r="S125" s="145">
        <v>0</v>
      </c>
      <c r="T125" s="146">
        <f>S125*H125</f>
        <v>0</v>
      </c>
      <c r="AR125" s="12" t="s">
        <v>120</v>
      </c>
      <c r="AT125" s="12" t="s">
        <v>115</v>
      </c>
      <c r="AU125" s="12" t="s">
        <v>76</v>
      </c>
      <c r="AY125" s="12" t="s">
        <v>112</v>
      </c>
      <c r="BE125" s="147">
        <f>IF(N125="základní",J125,0)</f>
        <v>0</v>
      </c>
      <c r="BF125" s="147">
        <f>IF(N125="snížená",J125,0)</f>
        <v>0</v>
      </c>
      <c r="BG125" s="147">
        <f>IF(N125="zákl. přenesená",J125,0)</f>
        <v>0</v>
      </c>
      <c r="BH125" s="147">
        <f>IF(N125="sníž. přenesená",J125,0)</f>
        <v>0</v>
      </c>
      <c r="BI125" s="147">
        <f>IF(N125="nulová",J125,0)</f>
        <v>0</v>
      </c>
      <c r="BJ125" s="12" t="s">
        <v>74</v>
      </c>
      <c r="BK125" s="147">
        <f>ROUND(I125*H125,2)</f>
        <v>0</v>
      </c>
      <c r="BL125" s="12" t="s">
        <v>120</v>
      </c>
      <c r="BM125" s="12" t="s">
        <v>222</v>
      </c>
    </row>
    <row r="126" spans="2:65" s="1" customFormat="1" ht="19.5" x14ac:dyDescent="0.2">
      <c r="B126" s="26"/>
      <c r="D126" s="148" t="s">
        <v>122</v>
      </c>
      <c r="F126" s="149" t="s">
        <v>223</v>
      </c>
      <c r="I126" s="80"/>
      <c r="L126" s="26"/>
      <c r="M126" s="150"/>
      <c r="N126" s="45"/>
      <c r="O126" s="45"/>
      <c r="P126" s="45"/>
      <c r="Q126" s="45"/>
      <c r="R126" s="45"/>
      <c r="S126" s="45"/>
      <c r="T126" s="46"/>
      <c r="AT126" s="12" t="s">
        <v>122</v>
      </c>
      <c r="AU126" s="12" t="s">
        <v>76</v>
      </c>
    </row>
    <row r="127" spans="2:65" s="1" customFormat="1" ht="16.5" customHeight="1" x14ac:dyDescent="0.2">
      <c r="B127" s="135"/>
      <c r="C127" s="136" t="s">
        <v>224</v>
      </c>
      <c r="D127" s="136" t="s">
        <v>115</v>
      </c>
      <c r="E127" s="137" t="s">
        <v>225</v>
      </c>
      <c r="F127" s="138" t="s">
        <v>226</v>
      </c>
      <c r="G127" s="139" t="s">
        <v>146</v>
      </c>
      <c r="H127" s="140">
        <v>15</v>
      </c>
      <c r="I127" s="141"/>
      <c r="J127" s="142">
        <f>ROUND(I127*H127,2)</f>
        <v>0</v>
      </c>
      <c r="K127" s="138" t="s">
        <v>119</v>
      </c>
      <c r="L127" s="26"/>
      <c r="M127" s="143" t="s">
        <v>1</v>
      </c>
      <c r="N127" s="144" t="s">
        <v>37</v>
      </c>
      <c r="O127" s="45"/>
      <c r="P127" s="145">
        <f>O127*H127</f>
        <v>0</v>
      </c>
      <c r="Q127" s="145">
        <v>0</v>
      </c>
      <c r="R127" s="145">
        <f>Q127*H127</f>
        <v>0</v>
      </c>
      <c r="S127" s="145">
        <v>0</v>
      </c>
      <c r="T127" s="146">
        <f>S127*H127</f>
        <v>0</v>
      </c>
      <c r="AR127" s="12" t="s">
        <v>120</v>
      </c>
      <c r="AT127" s="12" t="s">
        <v>115</v>
      </c>
      <c r="AU127" s="12" t="s">
        <v>76</v>
      </c>
      <c r="AY127" s="12" t="s">
        <v>112</v>
      </c>
      <c r="BE127" s="147">
        <f>IF(N127="základní",J127,0)</f>
        <v>0</v>
      </c>
      <c r="BF127" s="147">
        <f>IF(N127="snížená",J127,0)</f>
        <v>0</v>
      </c>
      <c r="BG127" s="147">
        <f>IF(N127="zákl. přenesená",J127,0)</f>
        <v>0</v>
      </c>
      <c r="BH127" s="147">
        <f>IF(N127="sníž. přenesená",J127,0)</f>
        <v>0</v>
      </c>
      <c r="BI127" s="147">
        <f>IF(N127="nulová",J127,0)</f>
        <v>0</v>
      </c>
      <c r="BJ127" s="12" t="s">
        <v>74</v>
      </c>
      <c r="BK127" s="147">
        <f>ROUND(I127*H127,2)</f>
        <v>0</v>
      </c>
      <c r="BL127" s="12" t="s">
        <v>120</v>
      </c>
      <c r="BM127" s="12" t="s">
        <v>227</v>
      </c>
    </row>
    <row r="128" spans="2:65" s="1" customFormat="1" ht="19.5" x14ac:dyDescent="0.2">
      <c r="B128" s="26"/>
      <c r="D128" s="148" t="s">
        <v>122</v>
      </c>
      <c r="F128" s="149" t="s">
        <v>228</v>
      </c>
      <c r="I128" s="80"/>
      <c r="L128" s="26"/>
      <c r="M128" s="150"/>
      <c r="N128" s="45"/>
      <c r="O128" s="45"/>
      <c r="P128" s="45"/>
      <c r="Q128" s="45"/>
      <c r="R128" s="45"/>
      <c r="S128" s="45"/>
      <c r="T128" s="46"/>
      <c r="AT128" s="12" t="s">
        <v>122</v>
      </c>
      <c r="AU128" s="12" t="s">
        <v>76</v>
      </c>
    </row>
    <row r="129" spans="2:65" s="1" customFormat="1" ht="16.5" customHeight="1" x14ac:dyDescent="0.2">
      <c r="B129" s="135"/>
      <c r="C129" s="136" t="s">
        <v>229</v>
      </c>
      <c r="D129" s="136" t="s">
        <v>115</v>
      </c>
      <c r="E129" s="137" t="s">
        <v>230</v>
      </c>
      <c r="F129" s="138" t="s">
        <v>231</v>
      </c>
      <c r="G129" s="139" t="s">
        <v>146</v>
      </c>
      <c r="H129" s="140">
        <v>15</v>
      </c>
      <c r="I129" s="141"/>
      <c r="J129" s="142">
        <f>ROUND(I129*H129,2)</f>
        <v>0</v>
      </c>
      <c r="K129" s="138" t="s">
        <v>119</v>
      </c>
      <c r="L129" s="26"/>
      <c r="M129" s="143" t="s">
        <v>1</v>
      </c>
      <c r="N129" s="144" t="s">
        <v>37</v>
      </c>
      <c r="O129" s="45"/>
      <c r="P129" s="145">
        <f>O129*H129</f>
        <v>0</v>
      </c>
      <c r="Q129" s="145">
        <v>0</v>
      </c>
      <c r="R129" s="145">
        <f>Q129*H129</f>
        <v>0</v>
      </c>
      <c r="S129" s="145">
        <v>0</v>
      </c>
      <c r="T129" s="146">
        <f>S129*H129</f>
        <v>0</v>
      </c>
      <c r="AR129" s="12" t="s">
        <v>120</v>
      </c>
      <c r="AT129" s="12" t="s">
        <v>115</v>
      </c>
      <c r="AU129" s="12" t="s">
        <v>76</v>
      </c>
      <c r="AY129" s="12" t="s">
        <v>112</v>
      </c>
      <c r="BE129" s="147">
        <f>IF(N129="základní",J129,0)</f>
        <v>0</v>
      </c>
      <c r="BF129" s="147">
        <f>IF(N129="snížená",J129,0)</f>
        <v>0</v>
      </c>
      <c r="BG129" s="147">
        <f>IF(N129="zákl. přenesená",J129,0)</f>
        <v>0</v>
      </c>
      <c r="BH129" s="147">
        <f>IF(N129="sníž. přenesená",J129,0)</f>
        <v>0</v>
      </c>
      <c r="BI129" s="147">
        <f>IF(N129="nulová",J129,0)</f>
        <v>0</v>
      </c>
      <c r="BJ129" s="12" t="s">
        <v>74</v>
      </c>
      <c r="BK129" s="147">
        <f>ROUND(I129*H129,2)</f>
        <v>0</v>
      </c>
      <c r="BL129" s="12" t="s">
        <v>120</v>
      </c>
      <c r="BM129" s="12" t="s">
        <v>232</v>
      </c>
    </row>
    <row r="130" spans="2:65" s="1" customFormat="1" ht="19.5" x14ac:dyDescent="0.2">
      <c r="B130" s="26"/>
      <c r="D130" s="148" t="s">
        <v>122</v>
      </c>
      <c r="F130" s="149" t="s">
        <v>233</v>
      </c>
      <c r="I130" s="80"/>
      <c r="L130" s="26"/>
      <c r="M130" s="150"/>
      <c r="N130" s="45"/>
      <c r="O130" s="45"/>
      <c r="P130" s="45"/>
      <c r="Q130" s="45"/>
      <c r="R130" s="45"/>
      <c r="S130" s="45"/>
      <c r="T130" s="46"/>
      <c r="AT130" s="12" t="s">
        <v>122</v>
      </c>
      <c r="AU130" s="12" t="s">
        <v>76</v>
      </c>
    </row>
    <row r="131" spans="2:65" s="1" customFormat="1" ht="16.5" customHeight="1" x14ac:dyDescent="0.2">
      <c r="B131" s="135"/>
      <c r="C131" s="136" t="s">
        <v>234</v>
      </c>
      <c r="D131" s="136" t="s">
        <v>115</v>
      </c>
      <c r="E131" s="137" t="s">
        <v>235</v>
      </c>
      <c r="F131" s="138" t="s">
        <v>236</v>
      </c>
      <c r="G131" s="139" t="s">
        <v>146</v>
      </c>
      <c r="H131" s="140">
        <v>15</v>
      </c>
      <c r="I131" s="141"/>
      <c r="J131" s="142">
        <f>ROUND(I131*H131,2)</f>
        <v>0</v>
      </c>
      <c r="K131" s="138" t="s">
        <v>119</v>
      </c>
      <c r="L131" s="26"/>
      <c r="M131" s="143" t="s">
        <v>1</v>
      </c>
      <c r="N131" s="144" t="s">
        <v>37</v>
      </c>
      <c r="O131" s="45"/>
      <c r="P131" s="145">
        <f>O131*H131</f>
        <v>0</v>
      </c>
      <c r="Q131" s="145">
        <v>0</v>
      </c>
      <c r="R131" s="145">
        <f>Q131*H131</f>
        <v>0</v>
      </c>
      <c r="S131" s="145">
        <v>0</v>
      </c>
      <c r="T131" s="146">
        <f>S131*H131</f>
        <v>0</v>
      </c>
      <c r="AR131" s="12" t="s">
        <v>120</v>
      </c>
      <c r="AT131" s="12" t="s">
        <v>115</v>
      </c>
      <c r="AU131" s="12" t="s">
        <v>76</v>
      </c>
      <c r="AY131" s="12" t="s">
        <v>112</v>
      </c>
      <c r="BE131" s="147">
        <f>IF(N131="základní",J131,0)</f>
        <v>0</v>
      </c>
      <c r="BF131" s="147">
        <f>IF(N131="snížená",J131,0)</f>
        <v>0</v>
      </c>
      <c r="BG131" s="147">
        <f>IF(N131="zákl. přenesená",J131,0)</f>
        <v>0</v>
      </c>
      <c r="BH131" s="147">
        <f>IF(N131="sníž. přenesená",J131,0)</f>
        <v>0</v>
      </c>
      <c r="BI131" s="147">
        <f>IF(N131="nulová",J131,0)</f>
        <v>0</v>
      </c>
      <c r="BJ131" s="12" t="s">
        <v>74</v>
      </c>
      <c r="BK131" s="147">
        <f>ROUND(I131*H131,2)</f>
        <v>0</v>
      </c>
      <c r="BL131" s="12" t="s">
        <v>120</v>
      </c>
      <c r="BM131" s="12" t="s">
        <v>237</v>
      </c>
    </row>
    <row r="132" spans="2:65" s="1" customFormat="1" ht="19.5" x14ac:dyDescent="0.2">
      <c r="B132" s="26"/>
      <c r="D132" s="148" t="s">
        <v>122</v>
      </c>
      <c r="F132" s="149" t="s">
        <v>238</v>
      </c>
      <c r="I132" s="80"/>
      <c r="L132" s="26"/>
      <c r="M132" s="150"/>
      <c r="N132" s="45"/>
      <c r="O132" s="45"/>
      <c r="P132" s="45"/>
      <c r="Q132" s="45"/>
      <c r="R132" s="45"/>
      <c r="S132" s="45"/>
      <c r="T132" s="46"/>
      <c r="AT132" s="12" t="s">
        <v>122</v>
      </c>
      <c r="AU132" s="12" t="s">
        <v>76</v>
      </c>
    </row>
    <row r="133" spans="2:65" s="1" customFormat="1" ht="16.5" customHeight="1" x14ac:dyDescent="0.2">
      <c r="B133" s="135"/>
      <c r="C133" s="136" t="s">
        <v>239</v>
      </c>
      <c r="D133" s="136" t="s">
        <v>115</v>
      </c>
      <c r="E133" s="137" t="s">
        <v>240</v>
      </c>
      <c r="F133" s="138" t="s">
        <v>241</v>
      </c>
      <c r="G133" s="139" t="s">
        <v>146</v>
      </c>
      <c r="H133" s="140">
        <v>16.8</v>
      </c>
      <c r="I133" s="141"/>
      <c r="J133" s="142">
        <f>ROUND(I133*H133,2)</f>
        <v>0</v>
      </c>
      <c r="K133" s="138" t="s">
        <v>119</v>
      </c>
      <c r="L133" s="26"/>
      <c r="M133" s="143" t="s">
        <v>1</v>
      </c>
      <c r="N133" s="144" t="s">
        <v>37</v>
      </c>
      <c r="O133" s="45"/>
      <c r="P133" s="145">
        <f>O133*H133</f>
        <v>0</v>
      </c>
      <c r="Q133" s="145">
        <v>0</v>
      </c>
      <c r="R133" s="145">
        <f>Q133*H133</f>
        <v>0</v>
      </c>
      <c r="S133" s="145">
        <v>0</v>
      </c>
      <c r="T133" s="146">
        <f>S133*H133</f>
        <v>0</v>
      </c>
      <c r="AR133" s="12" t="s">
        <v>120</v>
      </c>
      <c r="AT133" s="12" t="s">
        <v>115</v>
      </c>
      <c r="AU133" s="12" t="s">
        <v>76</v>
      </c>
      <c r="AY133" s="12" t="s">
        <v>112</v>
      </c>
      <c r="BE133" s="147">
        <f>IF(N133="základní",J133,0)</f>
        <v>0</v>
      </c>
      <c r="BF133" s="147">
        <f>IF(N133="snížená",J133,0)</f>
        <v>0</v>
      </c>
      <c r="BG133" s="147">
        <f>IF(N133="zákl. přenesená",J133,0)</f>
        <v>0</v>
      </c>
      <c r="BH133" s="147">
        <f>IF(N133="sníž. přenesená",J133,0)</f>
        <v>0</v>
      </c>
      <c r="BI133" s="147">
        <f>IF(N133="nulová",J133,0)</f>
        <v>0</v>
      </c>
      <c r="BJ133" s="12" t="s">
        <v>74</v>
      </c>
      <c r="BK133" s="147">
        <f>ROUND(I133*H133,2)</f>
        <v>0</v>
      </c>
      <c r="BL133" s="12" t="s">
        <v>120</v>
      </c>
      <c r="BM133" s="12" t="s">
        <v>242</v>
      </c>
    </row>
    <row r="134" spans="2:65" s="1" customFormat="1" x14ac:dyDescent="0.2">
      <c r="B134" s="26"/>
      <c r="D134" s="148" t="s">
        <v>122</v>
      </c>
      <c r="F134" s="149" t="s">
        <v>243</v>
      </c>
      <c r="I134" s="80"/>
      <c r="L134" s="26"/>
      <c r="M134" s="150"/>
      <c r="N134" s="45"/>
      <c r="O134" s="45"/>
      <c r="P134" s="45"/>
      <c r="Q134" s="45"/>
      <c r="R134" s="45"/>
      <c r="S134" s="45"/>
      <c r="T134" s="46"/>
      <c r="AT134" s="12" t="s">
        <v>122</v>
      </c>
      <c r="AU134" s="12" t="s">
        <v>76</v>
      </c>
    </row>
    <row r="135" spans="2:65" s="1" customFormat="1" ht="16.5" customHeight="1" x14ac:dyDescent="0.2">
      <c r="B135" s="135"/>
      <c r="C135" s="136" t="s">
        <v>244</v>
      </c>
      <c r="D135" s="136" t="s">
        <v>115</v>
      </c>
      <c r="E135" s="137" t="s">
        <v>245</v>
      </c>
      <c r="F135" s="138" t="s">
        <v>246</v>
      </c>
      <c r="G135" s="139" t="s">
        <v>118</v>
      </c>
      <c r="H135" s="140">
        <v>84</v>
      </c>
      <c r="I135" s="141"/>
      <c r="J135" s="142">
        <f>ROUND(I135*H135,2)</f>
        <v>0</v>
      </c>
      <c r="K135" s="138" t="s">
        <v>119</v>
      </c>
      <c r="L135" s="26"/>
      <c r="M135" s="143" t="s">
        <v>1</v>
      </c>
      <c r="N135" s="144" t="s">
        <v>37</v>
      </c>
      <c r="O135" s="45"/>
      <c r="P135" s="145">
        <f>O135*H135</f>
        <v>0</v>
      </c>
      <c r="Q135" s="145">
        <v>0</v>
      </c>
      <c r="R135" s="145">
        <f>Q135*H135</f>
        <v>0</v>
      </c>
      <c r="S135" s="145">
        <v>0</v>
      </c>
      <c r="T135" s="146">
        <f>S135*H135</f>
        <v>0</v>
      </c>
      <c r="AR135" s="12" t="s">
        <v>120</v>
      </c>
      <c r="AT135" s="12" t="s">
        <v>115</v>
      </c>
      <c r="AU135" s="12" t="s">
        <v>76</v>
      </c>
      <c r="AY135" s="12" t="s">
        <v>112</v>
      </c>
      <c r="BE135" s="147">
        <f>IF(N135="základní",J135,0)</f>
        <v>0</v>
      </c>
      <c r="BF135" s="147">
        <f>IF(N135="snížená",J135,0)</f>
        <v>0</v>
      </c>
      <c r="BG135" s="147">
        <f>IF(N135="zákl. přenesená",J135,0)</f>
        <v>0</v>
      </c>
      <c r="BH135" s="147">
        <f>IF(N135="sníž. přenesená",J135,0)</f>
        <v>0</v>
      </c>
      <c r="BI135" s="147">
        <f>IF(N135="nulová",J135,0)</f>
        <v>0</v>
      </c>
      <c r="BJ135" s="12" t="s">
        <v>74</v>
      </c>
      <c r="BK135" s="147">
        <f>ROUND(I135*H135,2)</f>
        <v>0</v>
      </c>
      <c r="BL135" s="12" t="s">
        <v>120</v>
      </c>
      <c r="BM135" s="12" t="s">
        <v>247</v>
      </c>
    </row>
    <row r="136" spans="2:65" s="1" customFormat="1" ht="19.5" x14ac:dyDescent="0.2">
      <c r="B136" s="26"/>
      <c r="D136" s="148" t="s">
        <v>122</v>
      </c>
      <c r="F136" s="149" t="s">
        <v>248</v>
      </c>
      <c r="I136" s="80"/>
      <c r="L136" s="26"/>
      <c r="M136" s="150"/>
      <c r="N136" s="45"/>
      <c r="O136" s="45"/>
      <c r="P136" s="45"/>
      <c r="Q136" s="45"/>
      <c r="R136" s="45"/>
      <c r="S136" s="45"/>
      <c r="T136" s="46"/>
      <c r="AT136" s="12" t="s">
        <v>122</v>
      </c>
      <c r="AU136" s="12" t="s">
        <v>76</v>
      </c>
    </row>
    <row r="137" spans="2:65" s="1" customFormat="1" ht="22.5" customHeight="1" x14ac:dyDescent="0.2">
      <c r="B137" s="135"/>
      <c r="C137" s="136" t="s">
        <v>249</v>
      </c>
      <c r="D137" s="136" t="s">
        <v>115</v>
      </c>
      <c r="E137" s="137" t="s">
        <v>250</v>
      </c>
      <c r="F137" s="138" t="s">
        <v>251</v>
      </c>
      <c r="G137" s="139" t="s">
        <v>118</v>
      </c>
      <c r="H137" s="140">
        <v>194.8</v>
      </c>
      <c r="I137" s="141"/>
      <c r="J137" s="142">
        <f>ROUND(I137*H137,2)</f>
        <v>0</v>
      </c>
      <c r="K137" s="138" t="s">
        <v>119</v>
      </c>
      <c r="L137" s="26"/>
      <c r="M137" s="143" t="s">
        <v>1</v>
      </c>
      <c r="N137" s="144" t="s">
        <v>37</v>
      </c>
      <c r="O137" s="45"/>
      <c r="P137" s="145">
        <f>O137*H137</f>
        <v>0</v>
      </c>
      <c r="Q137" s="145">
        <v>0</v>
      </c>
      <c r="R137" s="145">
        <f>Q137*H137</f>
        <v>0</v>
      </c>
      <c r="S137" s="145">
        <v>0</v>
      </c>
      <c r="T137" s="146">
        <f>S137*H137</f>
        <v>0</v>
      </c>
      <c r="AR137" s="12" t="s">
        <v>120</v>
      </c>
      <c r="AT137" s="12" t="s">
        <v>115</v>
      </c>
      <c r="AU137" s="12" t="s">
        <v>76</v>
      </c>
      <c r="AY137" s="12" t="s">
        <v>112</v>
      </c>
      <c r="BE137" s="147">
        <f>IF(N137="základní",J137,0)</f>
        <v>0</v>
      </c>
      <c r="BF137" s="147">
        <f>IF(N137="snížená",J137,0)</f>
        <v>0</v>
      </c>
      <c r="BG137" s="147">
        <f>IF(N137="zákl. přenesená",J137,0)</f>
        <v>0</v>
      </c>
      <c r="BH137" s="147">
        <f>IF(N137="sníž. přenesená",J137,0)</f>
        <v>0</v>
      </c>
      <c r="BI137" s="147">
        <f>IF(N137="nulová",J137,0)</f>
        <v>0</v>
      </c>
      <c r="BJ137" s="12" t="s">
        <v>74</v>
      </c>
      <c r="BK137" s="147">
        <f>ROUND(I137*H137,2)</f>
        <v>0</v>
      </c>
      <c r="BL137" s="12" t="s">
        <v>120</v>
      </c>
      <c r="BM137" s="12" t="s">
        <v>252</v>
      </c>
    </row>
    <row r="138" spans="2:65" s="1" customFormat="1" ht="29.25" x14ac:dyDescent="0.2">
      <c r="B138" s="26"/>
      <c r="D138" s="148" t="s">
        <v>122</v>
      </c>
      <c r="F138" s="149" t="s">
        <v>253</v>
      </c>
      <c r="I138" s="80"/>
      <c r="L138" s="26"/>
      <c r="M138" s="150"/>
      <c r="N138" s="45"/>
      <c r="O138" s="45"/>
      <c r="P138" s="45"/>
      <c r="Q138" s="45"/>
      <c r="R138" s="45"/>
      <c r="S138" s="45"/>
      <c r="T138" s="46"/>
      <c r="AT138" s="12" t="s">
        <v>122</v>
      </c>
      <c r="AU138" s="12" t="s">
        <v>76</v>
      </c>
    </row>
    <row r="139" spans="2:65" s="1" customFormat="1" ht="16.5" customHeight="1" x14ac:dyDescent="0.2">
      <c r="B139" s="135"/>
      <c r="C139" s="136" t="s">
        <v>254</v>
      </c>
      <c r="D139" s="136" t="s">
        <v>115</v>
      </c>
      <c r="E139" s="137" t="s">
        <v>255</v>
      </c>
      <c r="F139" s="138" t="s">
        <v>256</v>
      </c>
      <c r="G139" s="139" t="s">
        <v>146</v>
      </c>
      <c r="H139" s="140">
        <v>20</v>
      </c>
      <c r="I139" s="141"/>
      <c r="J139" s="142">
        <f>ROUND(I139*H139,2)</f>
        <v>0</v>
      </c>
      <c r="K139" s="138" t="s">
        <v>119</v>
      </c>
      <c r="L139" s="26"/>
      <c r="M139" s="143" t="s">
        <v>1</v>
      </c>
      <c r="N139" s="144" t="s">
        <v>37</v>
      </c>
      <c r="O139" s="45"/>
      <c r="P139" s="145">
        <f>O139*H139</f>
        <v>0</v>
      </c>
      <c r="Q139" s="145">
        <v>0</v>
      </c>
      <c r="R139" s="145">
        <f>Q139*H139</f>
        <v>0</v>
      </c>
      <c r="S139" s="145">
        <v>0</v>
      </c>
      <c r="T139" s="146">
        <f>S139*H139</f>
        <v>0</v>
      </c>
      <c r="AR139" s="12" t="s">
        <v>120</v>
      </c>
      <c r="AT139" s="12" t="s">
        <v>115</v>
      </c>
      <c r="AU139" s="12" t="s">
        <v>76</v>
      </c>
      <c r="AY139" s="12" t="s">
        <v>112</v>
      </c>
      <c r="BE139" s="147">
        <f>IF(N139="základní",J139,0)</f>
        <v>0</v>
      </c>
      <c r="BF139" s="147">
        <f>IF(N139="snížená",J139,0)</f>
        <v>0</v>
      </c>
      <c r="BG139" s="147">
        <f>IF(N139="zákl. přenesená",J139,0)</f>
        <v>0</v>
      </c>
      <c r="BH139" s="147">
        <f>IF(N139="sníž. přenesená",J139,0)</f>
        <v>0</v>
      </c>
      <c r="BI139" s="147">
        <f>IF(N139="nulová",J139,0)</f>
        <v>0</v>
      </c>
      <c r="BJ139" s="12" t="s">
        <v>74</v>
      </c>
      <c r="BK139" s="147">
        <f>ROUND(I139*H139,2)</f>
        <v>0</v>
      </c>
      <c r="BL139" s="12" t="s">
        <v>120</v>
      </c>
      <c r="BM139" s="12" t="s">
        <v>257</v>
      </c>
    </row>
    <row r="140" spans="2:65" s="1" customFormat="1" ht="29.25" x14ac:dyDescent="0.2">
      <c r="B140" s="26"/>
      <c r="D140" s="148" t="s">
        <v>122</v>
      </c>
      <c r="F140" s="149" t="s">
        <v>258</v>
      </c>
      <c r="I140" s="80"/>
      <c r="L140" s="26"/>
      <c r="M140" s="150"/>
      <c r="N140" s="45"/>
      <c r="O140" s="45"/>
      <c r="P140" s="45"/>
      <c r="Q140" s="45"/>
      <c r="R140" s="45"/>
      <c r="S140" s="45"/>
      <c r="T140" s="46"/>
      <c r="AT140" s="12" t="s">
        <v>122</v>
      </c>
      <c r="AU140" s="12" t="s">
        <v>76</v>
      </c>
    </row>
    <row r="141" spans="2:65" s="1" customFormat="1" ht="16.5" customHeight="1" x14ac:dyDescent="0.2">
      <c r="B141" s="135"/>
      <c r="C141" s="136" t="s">
        <v>259</v>
      </c>
      <c r="D141" s="136" t="s">
        <v>115</v>
      </c>
      <c r="E141" s="137" t="s">
        <v>260</v>
      </c>
      <c r="F141" s="138" t="s">
        <v>261</v>
      </c>
      <c r="G141" s="139" t="s">
        <v>118</v>
      </c>
      <c r="H141" s="140">
        <v>7340</v>
      </c>
      <c r="I141" s="141"/>
      <c r="J141" s="142">
        <f>ROUND(I141*H141,2)</f>
        <v>0</v>
      </c>
      <c r="K141" s="138" t="s">
        <v>119</v>
      </c>
      <c r="L141" s="26"/>
      <c r="M141" s="143" t="s">
        <v>1</v>
      </c>
      <c r="N141" s="144" t="s">
        <v>37</v>
      </c>
      <c r="O141" s="45"/>
      <c r="P141" s="145">
        <f>O141*H141</f>
        <v>0</v>
      </c>
      <c r="Q141" s="145">
        <v>0</v>
      </c>
      <c r="R141" s="145">
        <f>Q141*H141</f>
        <v>0</v>
      </c>
      <c r="S141" s="145">
        <v>0</v>
      </c>
      <c r="T141" s="146">
        <f>S141*H141</f>
        <v>0</v>
      </c>
      <c r="AR141" s="12" t="s">
        <v>120</v>
      </c>
      <c r="AT141" s="12" t="s">
        <v>115</v>
      </c>
      <c r="AU141" s="12" t="s">
        <v>76</v>
      </c>
      <c r="AY141" s="12" t="s">
        <v>112</v>
      </c>
      <c r="BE141" s="147">
        <f>IF(N141="základní",J141,0)</f>
        <v>0</v>
      </c>
      <c r="BF141" s="147">
        <f>IF(N141="snížená",J141,0)</f>
        <v>0</v>
      </c>
      <c r="BG141" s="147">
        <f>IF(N141="zákl. přenesená",J141,0)</f>
        <v>0</v>
      </c>
      <c r="BH141" s="147">
        <f>IF(N141="sníž. přenesená",J141,0)</f>
        <v>0</v>
      </c>
      <c r="BI141" s="147">
        <f>IF(N141="nulová",J141,0)</f>
        <v>0</v>
      </c>
      <c r="BJ141" s="12" t="s">
        <v>74</v>
      </c>
      <c r="BK141" s="147">
        <f>ROUND(I141*H141,2)</f>
        <v>0</v>
      </c>
      <c r="BL141" s="12" t="s">
        <v>120</v>
      </c>
      <c r="BM141" s="12" t="s">
        <v>262</v>
      </c>
    </row>
    <row r="142" spans="2:65" s="1" customFormat="1" ht="19.5" x14ac:dyDescent="0.2">
      <c r="B142" s="26"/>
      <c r="D142" s="148" t="s">
        <v>122</v>
      </c>
      <c r="F142" s="149" t="s">
        <v>263</v>
      </c>
      <c r="I142" s="80"/>
      <c r="L142" s="26"/>
      <c r="M142" s="150"/>
      <c r="N142" s="45"/>
      <c r="O142" s="45"/>
      <c r="P142" s="45"/>
      <c r="Q142" s="45"/>
      <c r="R142" s="45"/>
      <c r="S142" s="45"/>
      <c r="T142" s="46"/>
      <c r="AT142" s="12" t="s">
        <v>122</v>
      </c>
      <c r="AU142" s="12" t="s">
        <v>76</v>
      </c>
    </row>
    <row r="143" spans="2:65" s="1" customFormat="1" ht="16.5" customHeight="1" x14ac:dyDescent="0.2">
      <c r="B143" s="135"/>
      <c r="C143" s="136" t="s">
        <v>264</v>
      </c>
      <c r="D143" s="136" t="s">
        <v>115</v>
      </c>
      <c r="E143" s="137" t="s">
        <v>265</v>
      </c>
      <c r="F143" s="138" t="s">
        <v>266</v>
      </c>
      <c r="G143" s="139" t="s">
        <v>267</v>
      </c>
      <c r="H143" s="140">
        <v>2134.92</v>
      </c>
      <c r="I143" s="141"/>
      <c r="J143" s="142">
        <f>ROUND(I143*H143,2)</f>
        <v>0</v>
      </c>
      <c r="K143" s="138" t="s">
        <v>119</v>
      </c>
      <c r="L143" s="26"/>
      <c r="M143" s="143" t="s">
        <v>1</v>
      </c>
      <c r="N143" s="144" t="s">
        <v>37</v>
      </c>
      <c r="O143" s="45"/>
      <c r="P143" s="145">
        <f>O143*H143</f>
        <v>0</v>
      </c>
      <c r="Q143" s="145">
        <v>0</v>
      </c>
      <c r="R143" s="145">
        <f>Q143*H143</f>
        <v>0</v>
      </c>
      <c r="S143" s="145">
        <v>0</v>
      </c>
      <c r="T143" s="146">
        <f>S143*H143</f>
        <v>0</v>
      </c>
      <c r="AR143" s="12" t="s">
        <v>120</v>
      </c>
      <c r="AT143" s="12" t="s">
        <v>115</v>
      </c>
      <c r="AU143" s="12" t="s">
        <v>76</v>
      </c>
      <c r="AY143" s="12" t="s">
        <v>112</v>
      </c>
      <c r="BE143" s="147">
        <f>IF(N143="základní",J143,0)</f>
        <v>0</v>
      </c>
      <c r="BF143" s="147">
        <f>IF(N143="snížená",J143,0)</f>
        <v>0</v>
      </c>
      <c r="BG143" s="147">
        <f>IF(N143="zákl. přenesená",J143,0)</f>
        <v>0</v>
      </c>
      <c r="BH143" s="147">
        <f>IF(N143="sníž. přenesená",J143,0)</f>
        <v>0</v>
      </c>
      <c r="BI143" s="147">
        <f>IF(N143="nulová",J143,0)</f>
        <v>0</v>
      </c>
      <c r="BJ143" s="12" t="s">
        <v>74</v>
      </c>
      <c r="BK143" s="147">
        <f>ROUND(I143*H143,2)</f>
        <v>0</v>
      </c>
      <c r="BL143" s="12" t="s">
        <v>120</v>
      </c>
      <c r="BM143" s="12" t="s">
        <v>268</v>
      </c>
    </row>
    <row r="144" spans="2:65" s="1" customFormat="1" ht="29.25" x14ac:dyDescent="0.2">
      <c r="B144" s="26"/>
      <c r="D144" s="148" t="s">
        <v>122</v>
      </c>
      <c r="F144" s="149" t="s">
        <v>269</v>
      </c>
      <c r="I144" s="80"/>
      <c r="L144" s="26"/>
      <c r="M144" s="150"/>
      <c r="N144" s="45"/>
      <c r="O144" s="45"/>
      <c r="P144" s="45"/>
      <c r="Q144" s="45"/>
      <c r="R144" s="45"/>
      <c r="S144" s="45"/>
      <c r="T144" s="46"/>
      <c r="AT144" s="12" t="s">
        <v>122</v>
      </c>
      <c r="AU144" s="12" t="s">
        <v>76</v>
      </c>
    </row>
    <row r="145" spans="2:65" s="10" customFormat="1" ht="25.9" customHeight="1" x14ac:dyDescent="0.2">
      <c r="B145" s="122"/>
      <c r="D145" s="123" t="s">
        <v>65</v>
      </c>
      <c r="E145" s="124" t="s">
        <v>270</v>
      </c>
      <c r="F145" s="124" t="s">
        <v>271</v>
      </c>
      <c r="I145" s="125"/>
      <c r="J145" s="126">
        <f>BK145</f>
        <v>0</v>
      </c>
      <c r="L145" s="122"/>
      <c r="M145" s="127"/>
      <c r="N145" s="128"/>
      <c r="O145" s="128"/>
      <c r="P145" s="129">
        <f>SUM(P146:P185)</f>
        <v>0</v>
      </c>
      <c r="Q145" s="128"/>
      <c r="R145" s="129">
        <f>SUM(R146:R185)</f>
        <v>8845.6481999999996</v>
      </c>
      <c r="S145" s="128"/>
      <c r="T145" s="130">
        <f>SUM(T146:T185)</f>
        <v>0</v>
      </c>
      <c r="AR145" s="123" t="s">
        <v>120</v>
      </c>
      <c r="AT145" s="131" t="s">
        <v>65</v>
      </c>
      <c r="AU145" s="131" t="s">
        <v>66</v>
      </c>
      <c r="AY145" s="123" t="s">
        <v>112</v>
      </c>
      <c r="BK145" s="132">
        <f>SUM(BK146:BK185)</f>
        <v>0</v>
      </c>
    </row>
    <row r="146" spans="2:65" s="1" customFormat="1" ht="16.5" customHeight="1" x14ac:dyDescent="0.2">
      <c r="B146" s="135"/>
      <c r="C146" s="136" t="s">
        <v>272</v>
      </c>
      <c r="D146" s="136" t="s">
        <v>115</v>
      </c>
      <c r="E146" s="137" t="s">
        <v>273</v>
      </c>
      <c r="F146" s="138" t="s">
        <v>274</v>
      </c>
      <c r="G146" s="139" t="s">
        <v>152</v>
      </c>
      <c r="H146" s="140">
        <v>320</v>
      </c>
      <c r="I146" s="141"/>
      <c r="J146" s="142">
        <f>ROUND(I146*H146,2)</f>
        <v>0</v>
      </c>
      <c r="K146" s="138" t="s">
        <v>119</v>
      </c>
      <c r="L146" s="26"/>
      <c r="M146" s="143" t="s">
        <v>1</v>
      </c>
      <c r="N146" s="144" t="s">
        <v>37</v>
      </c>
      <c r="O146" s="45"/>
      <c r="P146" s="145">
        <f>O146*H146</f>
        <v>0</v>
      </c>
      <c r="Q146" s="145">
        <v>0</v>
      </c>
      <c r="R146" s="145">
        <f>Q146*H146</f>
        <v>0</v>
      </c>
      <c r="S146" s="145">
        <v>0</v>
      </c>
      <c r="T146" s="146">
        <f>S146*H146</f>
        <v>0</v>
      </c>
      <c r="AR146" s="12" t="s">
        <v>275</v>
      </c>
      <c r="AT146" s="12" t="s">
        <v>115</v>
      </c>
      <c r="AU146" s="12" t="s">
        <v>74</v>
      </c>
      <c r="AY146" s="12" t="s">
        <v>112</v>
      </c>
      <c r="BE146" s="147">
        <f>IF(N146="základní",J146,0)</f>
        <v>0</v>
      </c>
      <c r="BF146" s="147">
        <f>IF(N146="snížená",J146,0)</f>
        <v>0</v>
      </c>
      <c r="BG146" s="147">
        <f>IF(N146="zákl. přenesená",J146,0)</f>
        <v>0</v>
      </c>
      <c r="BH146" s="147">
        <f>IF(N146="sníž. přenesená",J146,0)</f>
        <v>0</v>
      </c>
      <c r="BI146" s="147">
        <f>IF(N146="nulová",J146,0)</f>
        <v>0</v>
      </c>
      <c r="BJ146" s="12" t="s">
        <v>74</v>
      </c>
      <c r="BK146" s="147">
        <f>ROUND(I146*H146,2)</f>
        <v>0</v>
      </c>
      <c r="BL146" s="12" t="s">
        <v>275</v>
      </c>
      <c r="BM146" s="12" t="s">
        <v>276</v>
      </c>
    </row>
    <row r="147" spans="2:65" s="1" customFormat="1" x14ac:dyDescent="0.2">
      <c r="B147" s="26"/>
      <c r="D147" s="148" t="s">
        <v>122</v>
      </c>
      <c r="F147" s="149" t="s">
        <v>274</v>
      </c>
      <c r="I147" s="80"/>
      <c r="L147" s="26"/>
      <c r="M147" s="150"/>
      <c r="N147" s="45"/>
      <c r="O147" s="45"/>
      <c r="P147" s="45"/>
      <c r="Q147" s="45"/>
      <c r="R147" s="45"/>
      <c r="S147" s="45"/>
      <c r="T147" s="46"/>
      <c r="AT147" s="12" t="s">
        <v>122</v>
      </c>
      <c r="AU147" s="12" t="s">
        <v>74</v>
      </c>
    </row>
    <row r="148" spans="2:65" s="1" customFormat="1" ht="22.5" customHeight="1" x14ac:dyDescent="0.2">
      <c r="B148" s="135"/>
      <c r="C148" s="136" t="s">
        <v>277</v>
      </c>
      <c r="D148" s="136" t="s">
        <v>115</v>
      </c>
      <c r="E148" s="137" t="s">
        <v>278</v>
      </c>
      <c r="F148" s="138" t="s">
        <v>279</v>
      </c>
      <c r="G148" s="139" t="s">
        <v>152</v>
      </c>
      <c r="H148" s="140">
        <v>320</v>
      </c>
      <c r="I148" s="141"/>
      <c r="J148" s="142">
        <f>ROUND(I148*H148,2)</f>
        <v>0</v>
      </c>
      <c r="K148" s="138" t="s">
        <v>119</v>
      </c>
      <c r="L148" s="26"/>
      <c r="M148" s="143" t="s">
        <v>1</v>
      </c>
      <c r="N148" s="144" t="s">
        <v>37</v>
      </c>
      <c r="O148" s="45"/>
      <c r="P148" s="145">
        <f>O148*H148</f>
        <v>0</v>
      </c>
      <c r="Q148" s="145">
        <v>0</v>
      </c>
      <c r="R148" s="145">
        <f>Q148*H148</f>
        <v>0</v>
      </c>
      <c r="S148" s="145">
        <v>0</v>
      </c>
      <c r="T148" s="146">
        <f>S148*H148</f>
        <v>0</v>
      </c>
      <c r="AR148" s="12" t="s">
        <v>275</v>
      </c>
      <c r="AT148" s="12" t="s">
        <v>115</v>
      </c>
      <c r="AU148" s="12" t="s">
        <v>74</v>
      </c>
      <c r="AY148" s="12" t="s">
        <v>112</v>
      </c>
      <c r="BE148" s="147">
        <f>IF(N148="základní",J148,0)</f>
        <v>0</v>
      </c>
      <c r="BF148" s="147">
        <f>IF(N148="snížená",J148,0)</f>
        <v>0</v>
      </c>
      <c r="BG148" s="147">
        <f>IF(N148="zákl. přenesená",J148,0)</f>
        <v>0</v>
      </c>
      <c r="BH148" s="147">
        <f>IF(N148="sníž. přenesená",J148,0)</f>
        <v>0</v>
      </c>
      <c r="BI148" s="147">
        <f>IF(N148="nulová",J148,0)</f>
        <v>0</v>
      </c>
      <c r="BJ148" s="12" t="s">
        <v>74</v>
      </c>
      <c r="BK148" s="147">
        <f>ROUND(I148*H148,2)</f>
        <v>0</v>
      </c>
      <c r="BL148" s="12" t="s">
        <v>275</v>
      </c>
      <c r="BM148" s="12" t="s">
        <v>280</v>
      </c>
    </row>
    <row r="149" spans="2:65" s="1" customFormat="1" ht="19.5" x14ac:dyDescent="0.2">
      <c r="B149" s="26"/>
      <c r="D149" s="148" t="s">
        <v>122</v>
      </c>
      <c r="F149" s="149" t="s">
        <v>281</v>
      </c>
      <c r="I149" s="80"/>
      <c r="L149" s="26"/>
      <c r="M149" s="150"/>
      <c r="N149" s="45"/>
      <c r="O149" s="45"/>
      <c r="P149" s="45"/>
      <c r="Q149" s="45"/>
      <c r="R149" s="45"/>
      <c r="S149" s="45"/>
      <c r="T149" s="46"/>
      <c r="AT149" s="12" t="s">
        <v>122</v>
      </c>
      <c r="AU149" s="12" t="s">
        <v>74</v>
      </c>
    </row>
    <row r="150" spans="2:65" s="1" customFormat="1" ht="16.5" customHeight="1" x14ac:dyDescent="0.2">
      <c r="B150" s="135"/>
      <c r="C150" s="136" t="s">
        <v>282</v>
      </c>
      <c r="D150" s="136" t="s">
        <v>115</v>
      </c>
      <c r="E150" s="137" t="s">
        <v>283</v>
      </c>
      <c r="F150" s="138" t="s">
        <v>284</v>
      </c>
      <c r="G150" s="139" t="s">
        <v>267</v>
      </c>
      <c r="H150" s="140">
        <v>8750</v>
      </c>
      <c r="I150" s="141"/>
      <c r="J150" s="142">
        <f>ROUND(I150*H150,2)</f>
        <v>0</v>
      </c>
      <c r="K150" s="138" t="s">
        <v>119</v>
      </c>
      <c r="L150" s="26"/>
      <c r="M150" s="143" t="s">
        <v>1</v>
      </c>
      <c r="N150" s="144" t="s">
        <v>37</v>
      </c>
      <c r="O150" s="45"/>
      <c r="P150" s="145">
        <f>O150*H150</f>
        <v>0</v>
      </c>
      <c r="Q150" s="145">
        <v>0</v>
      </c>
      <c r="R150" s="145">
        <f>Q150*H150</f>
        <v>0</v>
      </c>
      <c r="S150" s="145">
        <v>0</v>
      </c>
      <c r="T150" s="146">
        <f>S150*H150</f>
        <v>0</v>
      </c>
      <c r="AR150" s="12" t="s">
        <v>275</v>
      </c>
      <c r="AT150" s="12" t="s">
        <v>115</v>
      </c>
      <c r="AU150" s="12" t="s">
        <v>74</v>
      </c>
      <c r="AY150" s="12" t="s">
        <v>112</v>
      </c>
      <c r="BE150" s="147">
        <f>IF(N150="základní",J150,0)</f>
        <v>0</v>
      </c>
      <c r="BF150" s="147">
        <f>IF(N150="snížená",J150,0)</f>
        <v>0</v>
      </c>
      <c r="BG150" s="147">
        <f>IF(N150="zákl. přenesená",J150,0)</f>
        <v>0</v>
      </c>
      <c r="BH150" s="147">
        <f>IF(N150="sníž. přenesená",J150,0)</f>
        <v>0</v>
      </c>
      <c r="BI150" s="147">
        <f>IF(N150="nulová",J150,0)</f>
        <v>0</v>
      </c>
      <c r="BJ150" s="12" t="s">
        <v>74</v>
      </c>
      <c r="BK150" s="147">
        <f>ROUND(I150*H150,2)</f>
        <v>0</v>
      </c>
      <c r="BL150" s="12" t="s">
        <v>275</v>
      </c>
      <c r="BM150" s="12" t="s">
        <v>285</v>
      </c>
    </row>
    <row r="151" spans="2:65" s="1" customFormat="1" ht="58.5" x14ac:dyDescent="0.2">
      <c r="B151" s="26"/>
      <c r="D151" s="148" t="s">
        <v>122</v>
      </c>
      <c r="F151" s="149" t="s">
        <v>286</v>
      </c>
      <c r="I151" s="80"/>
      <c r="L151" s="26"/>
      <c r="M151" s="150"/>
      <c r="N151" s="45"/>
      <c r="O151" s="45"/>
      <c r="P151" s="45"/>
      <c r="Q151" s="45"/>
      <c r="R151" s="45"/>
      <c r="S151" s="45"/>
      <c r="T151" s="46"/>
      <c r="AT151" s="12" t="s">
        <v>122</v>
      </c>
      <c r="AU151" s="12" t="s">
        <v>74</v>
      </c>
    </row>
    <row r="152" spans="2:65" s="1" customFormat="1" ht="16.5" customHeight="1" x14ac:dyDescent="0.2">
      <c r="B152" s="135"/>
      <c r="C152" s="151" t="s">
        <v>287</v>
      </c>
      <c r="D152" s="151" t="s">
        <v>211</v>
      </c>
      <c r="E152" s="152" t="s">
        <v>288</v>
      </c>
      <c r="F152" s="153" t="s">
        <v>289</v>
      </c>
      <c r="G152" s="154" t="s">
        <v>267</v>
      </c>
      <c r="H152" s="155">
        <v>8750</v>
      </c>
      <c r="I152" s="156"/>
      <c r="J152" s="157">
        <f>ROUND(I152*H152,2)</f>
        <v>0</v>
      </c>
      <c r="K152" s="153" t="s">
        <v>119</v>
      </c>
      <c r="L152" s="158"/>
      <c r="M152" s="159" t="s">
        <v>1</v>
      </c>
      <c r="N152" s="160" t="s">
        <v>37</v>
      </c>
      <c r="O152" s="45"/>
      <c r="P152" s="145">
        <f>O152*H152</f>
        <v>0</v>
      </c>
      <c r="Q152" s="145">
        <v>1</v>
      </c>
      <c r="R152" s="145">
        <f>Q152*H152</f>
        <v>8750</v>
      </c>
      <c r="S152" s="145">
        <v>0</v>
      </c>
      <c r="T152" s="146">
        <f>S152*H152</f>
        <v>0</v>
      </c>
      <c r="AR152" s="12" t="s">
        <v>275</v>
      </c>
      <c r="AT152" s="12" t="s">
        <v>211</v>
      </c>
      <c r="AU152" s="12" t="s">
        <v>74</v>
      </c>
      <c r="AY152" s="12" t="s">
        <v>112</v>
      </c>
      <c r="BE152" s="147">
        <f>IF(N152="základní",J152,0)</f>
        <v>0</v>
      </c>
      <c r="BF152" s="147">
        <f>IF(N152="snížená",J152,0)</f>
        <v>0</v>
      </c>
      <c r="BG152" s="147">
        <f>IF(N152="zákl. přenesená",J152,0)</f>
        <v>0</v>
      </c>
      <c r="BH152" s="147">
        <f>IF(N152="sníž. přenesená",J152,0)</f>
        <v>0</v>
      </c>
      <c r="BI152" s="147">
        <f>IF(N152="nulová",J152,0)</f>
        <v>0</v>
      </c>
      <c r="BJ152" s="12" t="s">
        <v>74</v>
      </c>
      <c r="BK152" s="147">
        <f>ROUND(I152*H152,2)</f>
        <v>0</v>
      </c>
      <c r="BL152" s="12" t="s">
        <v>275</v>
      </c>
      <c r="BM152" s="12" t="s">
        <v>290</v>
      </c>
    </row>
    <row r="153" spans="2:65" s="1" customFormat="1" x14ac:dyDescent="0.2">
      <c r="B153" s="26"/>
      <c r="D153" s="148" t="s">
        <v>122</v>
      </c>
      <c r="F153" s="149" t="s">
        <v>289</v>
      </c>
      <c r="I153" s="80"/>
      <c r="L153" s="26"/>
      <c r="M153" s="150"/>
      <c r="N153" s="45"/>
      <c r="O153" s="45"/>
      <c r="P153" s="45"/>
      <c r="Q153" s="45"/>
      <c r="R153" s="45"/>
      <c r="S153" s="45"/>
      <c r="T153" s="46"/>
      <c r="AT153" s="12" t="s">
        <v>122</v>
      </c>
      <c r="AU153" s="12" t="s">
        <v>74</v>
      </c>
    </row>
    <row r="154" spans="2:65" s="1" customFormat="1" ht="16.5" customHeight="1" x14ac:dyDescent="0.2">
      <c r="B154" s="135"/>
      <c r="C154" s="151" t="s">
        <v>291</v>
      </c>
      <c r="D154" s="151" t="s">
        <v>211</v>
      </c>
      <c r="E154" s="152" t="s">
        <v>292</v>
      </c>
      <c r="F154" s="153" t="s">
        <v>293</v>
      </c>
      <c r="G154" s="154" t="s">
        <v>152</v>
      </c>
      <c r="H154" s="155">
        <v>8</v>
      </c>
      <c r="I154" s="156"/>
      <c r="J154" s="157">
        <f>ROUND(I154*H154,2)</f>
        <v>0</v>
      </c>
      <c r="K154" s="153" t="s">
        <v>119</v>
      </c>
      <c r="L154" s="158"/>
      <c r="M154" s="159" t="s">
        <v>1</v>
      </c>
      <c r="N154" s="160" t="s">
        <v>37</v>
      </c>
      <c r="O154" s="45"/>
      <c r="P154" s="145">
        <f>O154*H154</f>
        <v>0</v>
      </c>
      <c r="Q154" s="145">
        <v>0.24418999999999999</v>
      </c>
      <c r="R154" s="145">
        <f>Q154*H154</f>
        <v>1.9535199999999999</v>
      </c>
      <c r="S154" s="145">
        <v>0</v>
      </c>
      <c r="T154" s="146">
        <f>S154*H154</f>
        <v>0</v>
      </c>
      <c r="AR154" s="12" t="s">
        <v>275</v>
      </c>
      <c r="AT154" s="12" t="s">
        <v>211</v>
      </c>
      <c r="AU154" s="12" t="s">
        <v>74</v>
      </c>
      <c r="AY154" s="12" t="s">
        <v>112</v>
      </c>
      <c r="BE154" s="147">
        <f>IF(N154="základní",J154,0)</f>
        <v>0</v>
      </c>
      <c r="BF154" s="147">
        <f>IF(N154="snížená",J154,0)</f>
        <v>0</v>
      </c>
      <c r="BG154" s="147">
        <f>IF(N154="zákl. přenesená",J154,0)</f>
        <v>0</v>
      </c>
      <c r="BH154" s="147">
        <f>IF(N154="sníž. přenesená",J154,0)</f>
        <v>0</v>
      </c>
      <c r="BI154" s="147">
        <f>IF(N154="nulová",J154,0)</f>
        <v>0</v>
      </c>
      <c r="BJ154" s="12" t="s">
        <v>74</v>
      </c>
      <c r="BK154" s="147">
        <f>ROUND(I154*H154,2)</f>
        <v>0</v>
      </c>
      <c r="BL154" s="12" t="s">
        <v>275</v>
      </c>
      <c r="BM154" s="12" t="s">
        <v>294</v>
      </c>
    </row>
    <row r="155" spans="2:65" s="1" customFormat="1" x14ac:dyDescent="0.2">
      <c r="B155" s="26"/>
      <c r="D155" s="148" t="s">
        <v>122</v>
      </c>
      <c r="F155" s="149" t="s">
        <v>293</v>
      </c>
      <c r="I155" s="80"/>
      <c r="L155" s="26"/>
      <c r="M155" s="150"/>
      <c r="N155" s="45"/>
      <c r="O155" s="45"/>
      <c r="P155" s="45"/>
      <c r="Q155" s="45"/>
      <c r="R155" s="45"/>
      <c r="S155" s="45"/>
      <c r="T155" s="46"/>
      <c r="AT155" s="12" t="s">
        <v>122</v>
      </c>
      <c r="AU155" s="12" t="s">
        <v>74</v>
      </c>
    </row>
    <row r="156" spans="2:65" s="1" customFormat="1" ht="16.5" customHeight="1" x14ac:dyDescent="0.2">
      <c r="B156" s="135"/>
      <c r="C156" s="151" t="s">
        <v>295</v>
      </c>
      <c r="D156" s="151" t="s">
        <v>211</v>
      </c>
      <c r="E156" s="152" t="s">
        <v>296</v>
      </c>
      <c r="F156" s="153" t="s">
        <v>297</v>
      </c>
      <c r="G156" s="154" t="s">
        <v>152</v>
      </c>
      <c r="H156" s="155">
        <v>172</v>
      </c>
      <c r="I156" s="156"/>
      <c r="J156" s="157">
        <f>ROUND(I156*H156,2)</f>
        <v>0</v>
      </c>
      <c r="K156" s="153" t="s">
        <v>119</v>
      </c>
      <c r="L156" s="158"/>
      <c r="M156" s="159" t="s">
        <v>1</v>
      </c>
      <c r="N156" s="160" t="s">
        <v>37</v>
      </c>
      <c r="O156" s="45"/>
      <c r="P156" s="145">
        <f>O156*H156</f>
        <v>0</v>
      </c>
      <c r="Q156" s="145">
        <v>1.0499999999999999E-3</v>
      </c>
      <c r="R156" s="145">
        <f>Q156*H156</f>
        <v>0.18059999999999998</v>
      </c>
      <c r="S156" s="145">
        <v>0</v>
      </c>
      <c r="T156" s="146">
        <f>S156*H156</f>
        <v>0</v>
      </c>
      <c r="AR156" s="12" t="s">
        <v>275</v>
      </c>
      <c r="AT156" s="12" t="s">
        <v>211</v>
      </c>
      <c r="AU156" s="12" t="s">
        <v>74</v>
      </c>
      <c r="AY156" s="12" t="s">
        <v>112</v>
      </c>
      <c r="BE156" s="147">
        <f>IF(N156="základní",J156,0)</f>
        <v>0</v>
      </c>
      <c r="BF156" s="147">
        <f>IF(N156="snížená",J156,0)</f>
        <v>0</v>
      </c>
      <c r="BG156" s="147">
        <f>IF(N156="zákl. přenesená",J156,0)</f>
        <v>0</v>
      </c>
      <c r="BH156" s="147">
        <f>IF(N156="sníž. přenesená",J156,0)</f>
        <v>0</v>
      </c>
      <c r="BI156" s="147">
        <f>IF(N156="nulová",J156,0)</f>
        <v>0</v>
      </c>
      <c r="BJ156" s="12" t="s">
        <v>74</v>
      </c>
      <c r="BK156" s="147">
        <f>ROUND(I156*H156,2)</f>
        <v>0</v>
      </c>
      <c r="BL156" s="12" t="s">
        <v>275</v>
      </c>
      <c r="BM156" s="12" t="s">
        <v>298</v>
      </c>
    </row>
    <row r="157" spans="2:65" s="1" customFormat="1" x14ac:dyDescent="0.2">
      <c r="B157" s="26"/>
      <c r="D157" s="148" t="s">
        <v>122</v>
      </c>
      <c r="F157" s="149" t="s">
        <v>297</v>
      </c>
      <c r="I157" s="80"/>
      <c r="L157" s="26"/>
      <c r="M157" s="150"/>
      <c r="N157" s="45"/>
      <c r="O157" s="45"/>
      <c r="P157" s="45"/>
      <c r="Q157" s="45"/>
      <c r="R157" s="45"/>
      <c r="S157" s="45"/>
      <c r="T157" s="46"/>
      <c r="AT157" s="12" t="s">
        <v>122</v>
      </c>
      <c r="AU157" s="12" t="s">
        <v>74</v>
      </c>
    </row>
    <row r="158" spans="2:65" s="1" customFormat="1" ht="16.5" customHeight="1" x14ac:dyDescent="0.2">
      <c r="B158" s="135"/>
      <c r="C158" s="151" t="s">
        <v>299</v>
      </c>
      <c r="D158" s="151" t="s">
        <v>211</v>
      </c>
      <c r="E158" s="152" t="s">
        <v>300</v>
      </c>
      <c r="F158" s="153" t="s">
        <v>301</v>
      </c>
      <c r="G158" s="154" t="s">
        <v>152</v>
      </c>
      <c r="H158" s="155">
        <v>32</v>
      </c>
      <c r="I158" s="156"/>
      <c r="J158" s="157">
        <f>ROUND(I158*H158,2)</f>
        <v>0</v>
      </c>
      <c r="K158" s="153" t="s">
        <v>119</v>
      </c>
      <c r="L158" s="158"/>
      <c r="M158" s="159" t="s">
        <v>1</v>
      </c>
      <c r="N158" s="160" t="s">
        <v>37</v>
      </c>
      <c r="O158" s="45"/>
      <c r="P158" s="145">
        <f>O158*H158</f>
        <v>0</v>
      </c>
      <c r="Q158" s="145">
        <v>4.4000000000000002E-4</v>
      </c>
      <c r="R158" s="145">
        <f>Q158*H158</f>
        <v>1.4080000000000001E-2</v>
      </c>
      <c r="S158" s="145">
        <v>0</v>
      </c>
      <c r="T158" s="146">
        <f>S158*H158</f>
        <v>0</v>
      </c>
      <c r="AR158" s="12" t="s">
        <v>275</v>
      </c>
      <c r="AT158" s="12" t="s">
        <v>211</v>
      </c>
      <c r="AU158" s="12" t="s">
        <v>74</v>
      </c>
      <c r="AY158" s="12" t="s">
        <v>112</v>
      </c>
      <c r="BE158" s="147">
        <f>IF(N158="základní",J158,0)</f>
        <v>0</v>
      </c>
      <c r="BF158" s="147">
        <f>IF(N158="snížená",J158,0)</f>
        <v>0</v>
      </c>
      <c r="BG158" s="147">
        <f>IF(N158="zákl. přenesená",J158,0)</f>
        <v>0</v>
      </c>
      <c r="BH158" s="147">
        <f>IF(N158="sníž. přenesená",J158,0)</f>
        <v>0</v>
      </c>
      <c r="BI158" s="147">
        <f>IF(N158="nulová",J158,0)</f>
        <v>0</v>
      </c>
      <c r="BJ158" s="12" t="s">
        <v>74</v>
      </c>
      <c r="BK158" s="147">
        <f>ROUND(I158*H158,2)</f>
        <v>0</v>
      </c>
      <c r="BL158" s="12" t="s">
        <v>275</v>
      </c>
      <c r="BM158" s="12" t="s">
        <v>302</v>
      </c>
    </row>
    <row r="159" spans="2:65" s="1" customFormat="1" x14ac:dyDescent="0.2">
      <c r="B159" s="26"/>
      <c r="D159" s="148" t="s">
        <v>122</v>
      </c>
      <c r="F159" s="149" t="s">
        <v>301</v>
      </c>
      <c r="I159" s="80"/>
      <c r="L159" s="26"/>
      <c r="M159" s="150"/>
      <c r="N159" s="45"/>
      <c r="O159" s="45"/>
      <c r="P159" s="45"/>
      <c r="Q159" s="45"/>
      <c r="R159" s="45"/>
      <c r="S159" s="45"/>
      <c r="T159" s="46"/>
      <c r="AT159" s="12" t="s">
        <v>122</v>
      </c>
      <c r="AU159" s="12" t="s">
        <v>74</v>
      </c>
    </row>
    <row r="160" spans="2:65" s="1" customFormat="1" ht="16.5" customHeight="1" x14ac:dyDescent="0.2">
      <c r="B160" s="135"/>
      <c r="C160" s="151" t="s">
        <v>303</v>
      </c>
      <c r="D160" s="151" t="s">
        <v>211</v>
      </c>
      <c r="E160" s="152" t="s">
        <v>304</v>
      </c>
      <c r="F160" s="153" t="s">
        <v>305</v>
      </c>
      <c r="G160" s="154" t="s">
        <v>146</v>
      </c>
      <c r="H160" s="155">
        <v>23.4</v>
      </c>
      <c r="I160" s="156"/>
      <c r="J160" s="157">
        <f>ROUND(I160*H160,2)</f>
        <v>0</v>
      </c>
      <c r="K160" s="153" t="s">
        <v>119</v>
      </c>
      <c r="L160" s="158"/>
      <c r="M160" s="159" t="s">
        <v>1</v>
      </c>
      <c r="N160" s="160" t="s">
        <v>37</v>
      </c>
      <c r="O160" s="45"/>
      <c r="P160" s="145">
        <f>O160*H160</f>
        <v>0</v>
      </c>
      <c r="Q160" s="145">
        <v>0</v>
      </c>
      <c r="R160" s="145">
        <f>Q160*H160</f>
        <v>0</v>
      </c>
      <c r="S160" s="145">
        <v>0</v>
      </c>
      <c r="T160" s="146">
        <f>S160*H160</f>
        <v>0</v>
      </c>
      <c r="AR160" s="12" t="s">
        <v>275</v>
      </c>
      <c r="AT160" s="12" t="s">
        <v>211</v>
      </c>
      <c r="AU160" s="12" t="s">
        <v>74</v>
      </c>
      <c r="AY160" s="12" t="s">
        <v>112</v>
      </c>
      <c r="BE160" s="147">
        <f>IF(N160="základní",J160,0)</f>
        <v>0</v>
      </c>
      <c r="BF160" s="147">
        <f>IF(N160="snížená",J160,0)</f>
        <v>0</v>
      </c>
      <c r="BG160" s="147">
        <f>IF(N160="zákl. přenesená",J160,0)</f>
        <v>0</v>
      </c>
      <c r="BH160" s="147">
        <f>IF(N160="sníž. přenesená",J160,0)</f>
        <v>0</v>
      </c>
      <c r="BI160" s="147">
        <f>IF(N160="nulová",J160,0)</f>
        <v>0</v>
      </c>
      <c r="BJ160" s="12" t="s">
        <v>74</v>
      </c>
      <c r="BK160" s="147">
        <f>ROUND(I160*H160,2)</f>
        <v>0</v>
      </c>
      <c r="BL160" s="12" t="s">
        <v>275</v>
      </c>
      <c r="BM160" s="12" t="s">
        <v>306</v>
      </c>
    </row>
    <row r="161" spans="2:65" s="1" customFormat="1" x14ac:dyDescent="0.2">
      <c r="B161" s="26"/>
      <c r="D161" s="148" t="s">
        <v>122</v>
      </c>
      <c r="F161" s="149" t="s">
        <v>305</v>
      </c>
      <c r="I161" s="80"/>
      <c r="L161" s="26"/>
      <c r="M161" s="150"/>
      <c r="N161" s="45"/>
      <c r="O161" s="45"/>
      <c r="P161" s="45"/>
      <c r="Q161" s="45"/>
      <c r="R161" s="45"/>
      <c r="S161" s="45"/>
      <c r="T161" s="46"/>
      <c r="AT161" s="12" t="s">
        <v>122</v>
      </c>
      <c r="AU161" s="12" t="s">
        <v>74</v>
      </c>
    </row>
    <row r="162" spans="2:65" s="1" customFormat="1" ht="16.5" customHeight="1" x14ac:dyDescent="0.2">
      <c r="B162" s="135"/>
      <c r="C162" s="151" t="s">
        <v>307</v>
      </c>
      <c r="D162" s="151" t="s">
        <v>211</v>
      </c>
      <c r="E162" s="152" t="s">
        <v>308</v>
      </c>
      <c r="F162" s="153" t="s">
        <v>309</v>
      </c>
      <c r="G162" s="154" t="s">
        <v>267</v>
      </c>
      <c r="H162" s="155">
        <v>24.5</v>
      </c>
      <c r="I162" s="156"/>
      <c r="J162" s="157">
        <f>ROUND(I162*H162,2)</f>
        <v>0</v>
      </c>
      <c r="K162" s="153" t="s">
        <v>119</v>
      </c>
      <c r="L162" s="158"/>
      <c r="M162" s="159" t="s">
        <v>1</v>
      </c>
      <c r="N162" s="160" t="s">
        <v>37</v>
      </c>
      <c r="O162" s="45"/>
      <c r="P162" s="145">
        <f>O162*H162</f>
        <v>0</v>
      </c>
      <c r="Q162" s="145">
        <v>1</v>
      </c>
      <c r="R162" s="145">
        <f>Q162*H162</f>
        <v>24.5</v>
      </c>
      <c r="S162" s="145">
        <v>0</v>
      </c>
      <c r="T162" s="146">
        <f>S162*H162</f>
        <v>0</v>
      </c>
      <c r="AR162" s="12" t="s">
        <v>275</v>
      </c>
      <c r="AT162" s="12" t="s">
        <v>211</v>
      </c>
      <c r="AU162" s="12" t="s">
        <v>74</v>
      </c>
      <c r="AY162" s="12" t="s">
        <v>112</v>
      </c>
      <c r="BE162" s="147">
        <f>IF(N162="základní",J162,0)</f>
        <v>0</v>
      </c>
      <c r="BF162" s="147">
        <f>IF(N162="snížená",J162,0)</f>
        <v>0</v>
      </c>
      <c r="BG162" s="147">
        <f>IF(N162="zákl. přenesená",J162,0)</f>
        <v>0</v>
      </c>
      <c r="BH162" s="147">
        <f>IF(N162="sníž. přenesená",J162,0)</f>
        <v>0</v>
      </c>
      <c r="BI162" s="147">
        <f>IF(N162="nulová",J162,0)</f>
        <v>0</v>
      </c>
      <c r="BJ162" s="12" t="s">
        <v>74</v>
      </c>
      <c r="BK162" s="147">
        <f>ROUND(I162*H162,2)</f>
        <v>0</v>
      </c>
      <c r="BL162" s="12" t="s">
        <v>275</v>
      </c>
      <c r="BM162" s="12" t="s">
        <v>310</v>
      </c>
    </row>
    <row r="163" spans="2:65" s="1" customFormat="1" x14ac:dyDescent="0.2">
      <c r="B163" s="26"/>
      <c r="D163" s="148" t="s">
        <v>122</v>
      </c>
      <c r="F163" s="149" t="s">
        <v>309</v>
      </c>
      <c r="I163" s="80"/>
      <c r="L163" s="26"/>
      <c r="M163" s="150"/>
      <c r="N163" s="45"/>
      <c r="O163" s="45"/>
      <c r="P163" s="45"/>
      <c r="Q163" s="45"/>
      <c r="R163" s="45"/>
      <c r="S163" s="45"/>
      <c r="T163" s="46"/>
      <c r="AT163" s="12" t="s">
        <v>122</v>
      </c>
      <c r="AU163" s="12" t="s">
        <v>74</v>
      </c>
    </row>
    <row r="164" spans="2:65" s="1" customFormat="1" ht="16.5" customHeight="1" x14ac:dyDescent="0.2">
      <c r="B164" s="135"/>
      <c r="C164" s="151" t="s">
        <v>311</v>
      </c>
      <c r="D164" s="151" t="s">
        <v>211</v>
      </c>
      <c r="E164" s="152" t="s">
        <v>312</v>
      </c>
      <c r="F164" s="153" t="s">
        <v>313</v>
      </c>
      <c r="G164" s="154" t="s">
        <v>267</v>
      </c>
      <c r="H164" s="155">
        <v>34.5</v>
      </c>
      <c r="I164" s="156"/>
      <c r="J164" s="157">
        <f>ROUND(I164*H164,2)</f>
        <v>0</v>
      </c>
      <c r="K164" s="153" t="s">
        <v>119</v>
      </c>
      <c r="L164" s="158"/>
      <c r="M164" s="159" t="s">
        <v>1</v>
      </c>
      <c r="N164" s="160" t="s">
        <v>37</v>
      </c>
      <c r="O164" s="45"/>
      <c r="P164" s="145">
        <f>O164*H164</f>
        <v>0</v>
      </c>
      <c r="Q164" s="145">
        <v>1</v>
      </c>
      <c r="R164" s="145">
        <f>Q164*H164</f>
        <v>34.5</v>
      </c>
      <c r="S164" s="145">
        <v>0</v>
      </c>
      <c r="T164" s="146">
        <f>S164*H164</f>
        <v>0</v>
      </c>
      <c r="AR164" s="12" t="s">
        <v>275</v>
      </c>
      <c r="AT164" s="12" t="s">
        <v>211</v>
      </c>
      <c r="AU164" s="12" t="s">
        <v>74</v>
      </c>
      <c r="AY164" s="12" t="s">
        <v>112</v>
      </c>
      <c r="BE164" s="147">
        <f>IF(N164="základní",J164,0)</f>
        <v>0</v>
      </c>
      <c r="BF164" s="147">
        <f>IF(N164="snížená",J164,0)</f>
        <v>0</v>
      </c>
      <c r="BG164" s="147">
        <f>IF(N164="zákl. přenesená",J164,0)</f>
        <v>0</v>
      </c>
      <c r="BH164" s="147">
        <f>IF(N164="sníž. přenesená",J164,0)</f>
        <v>0</v>
      </c>
      <c r="BI164" s="147">
        <f>IF(N164="nulová",J164,0)</f>
        <v>0</v>
      </c>
      <c r="BJ164" s="12" t="s">
        <v>74</v>
      </c>
      <c r="BK164" s="147">
        <f>ROUND(I164*H164,2)</f>
        <v>0</v>
      </c>
      <c r="BL164" s="12" t="s">
        <v>275</v>
      </c>
      <c r="BM164" s="12" t="s">
        <v>314</v>
      </c>
    </row>
    <row r="165" spans="2:65" s="1" customFormat="1" x14ac:dyDescent="0.2">
      <c r="B165" s="26"/>
      <c r="D165" s="148" t="s">
        <v>122</v>
      </c>
      <c r="F165" s="149" t="s">
        <v>313</v>
      </c>
      <c r="I165" s="80"/>
      <c r="L165" s="26"/>
      <c r="M165" s="150"/>
      <c r="N165" s="45"/>
      <c r="O165" s="45"/>
      <c r="P165" s="45"/>
      <c r="Q165" s="45"/>
      <c r="R165" s="45"/>
      <c r="S165" s="45"/>
      <c r="T165" s="46"/>
      <c r="AT165" s="12" t="s">
        <v>122</v>
      </c>
      <c r="AU165" s="12" t="s">
        <v>74</v>
      </c>
    </row>
    <row r="166" spans="2:65" s="1" customFormat="1" ht="16.5" customHeight="1" x14ac:dyDescent="0.2">
      <c r="B166" s="135"/>
      <c r="C166" s="151" t="s">
        <v>315</v>
      </c>
      <c r="D166" s="151" t="s">
        <v>211</v>
      </c>
      <c r="E166" s="152" t="s">
        <v>316</v>
      </c>
      <c r="F166" s="153" t="s">
        <v>317</v>
      </c>
      <c r="G166" s="154" t="s">
        <v>267</v>
      </c>
      <c r="H166" s="155">
        <v>34.5</v>
      </c>
      <c r="I166" s="156"/>
      <c r="J166" s="157">
        <f>ROUND(I166*H166,2)</f>
        <v>0</v>
      </c>
      <c r="K166" s="153" t="s">
        <v>119</v>
      </c>
      <c r="L166" s="158"/>
      <c r="M166" s="159" t="s">
        <v>1</v>
      </c>
      <c r="N166" s="160" t="s">
        <v>37</v>
      </c>
      <c r="O166" s="45"/>
      <c r="P166" s="145">
        <f>O166*H166</f>
        <v>0</v>
      </c>
      <c r="Q166" s="145">
        <v>1</v>
      </c>
      <c r="R166" s="145">
        <f>Q166*H166</f>
        <v>34.5</v>
      </c>
      <c r="S166" s="145">
        <v>0</v>
      </c>
      <c r="T166" s="146">
        <f>S166*H166</f>
        <v>0</v>
      </c>
      <c r="AR166" s="12" t="s">
        <v>275</v>
      </c>
      <c r="AT166" s="12" t="s">
        <v>211</v>
      </c>
      <c r="AU166" s="12" t="s">
        <v>74</v>
      </c>
      <c r="AY166" s="12" t="s">
        <v>112</v>
      </c>
      <c r="BE166" s="147">
        <f>IF(N166="základní",J166,0)</f>
        <v>0</v>
      </c>
      <c r="BF166" s="147">
        <f>IF(N166="snížená",J166,0)</f>
        <v>0</v>
      </c>
      <c r="BG166" s="147">
        <f>IF(N166="zákl. přenesená",J166,0)</f>
        <v>0</v>
      </c>
      <c r="BH166" s="147">
        <f>IF(N166="sníž. přenesená",J166,0)</f>
        <v>0</v>
      </c>
      <c r="BI166" s="147">
        <f>IF(N166="nulová",J166,0)</f>
        <v>0</v>
      </c>
      <c r="BJ166" s="12" t="s">
        <v>74</v>
      </c>
      <c r="BK166" s="147">
        <f>ROUND(I166*H166,2)</f>
        <v>0</v>
      </c>
      <c r="BL166" s="12" t="s">
        <v>275</v>
      </c>
      <c r="BM166" s="12" t="s">
        <v>318</v>
      </c>
    </row>
    <row r="167" spans="2:65" s="1" customFormat="1" x14ac:dyDescent="0.2">
      <c r="B167" s="26"/>
      <c r="D167" s="148" t="s">
        <v>122</v>
      </c>
      <c r="F167" s="149" t="s">
        <v>317</v>
      </c>
      <c r="I167" s="80"/>
      <c r="L167" s="26"/>
      <c r="M167" s="150"/>
      <c r="N167" s="45"/>
      <c r="O167" s="45"/>
      <c r="P167" s="45"/>
      <c r="Q167" s="45"/>
      <c r="R167" s="45"/>
      <c r="S167" s="45"/>
      <c r="T167" s="46"/>
      <c r="AT167" s="12" t="s">
        <v>122</v>
      </c>
      <c r="AU167" s="12" t="s">
        <v>74</v>
      </c>
    </row>
    <row r="168" spans="2:65" s="1" customFormat="1" ht="16.5" customHeight="1" x14ac:dyDescent="0.2">
      <c r="B168" s="135"/>
      <c r="C168" s="151" t="s">
        <v>319</v>
      </c>
      <c r="D168" s="151" t="s">
        <v>211</v>
      </c>
      <c r="E168" s="152" t="s">
        <v>320</v>
      </c>
      <c r="F168" s="153" t="s">
        <v>321</v>
      </c>
      <c r="G168" s="154" t="s">
        <v>322</v>
      </c>
      <c r="H168" s="155">
        <v>5</v>
      </c>
      <c r="I168" s="156"/>
      <c r="J168" s="157">
        <f>ROUND(I168*H168,2)</f>
        <v>0</v>
      </c>
      <c r="K168" s="153" t="s">
        <v>119</v>
      </c>
      <c r="L168" s="158"/>
      <c r="M168" s="159" t="s">
        <v>1</v>
      </c>
      <c r="N168" s="160" t="s">
        <v>37</v>
      </c>
      <c r="O168" s="45"/>
      <c r="P168" s="145">
        <f>O168*H168</f>
        <v>0</v>
      </c>
      <c r="Q168" s="145">
        <v>0</v>
      </c>
      <c r="R168" s="145">
        <f>Q168*H168</f>
        <v>0</v>
      </c>
      <c r="S168" s="145">
        <v>0</v>
      </c>
      <c r="T168" s="146">
        <f>S168*H168</f>
        <v>0</v>
      </c>
      <c r="AR168" s="12" t="s">
        <v>275</v>
      </c>
      <c r="AT168" s="12" t="s">
        <v>211</v>
      </c>
      <c r="AU168" s="12" t="s">
        <v>74</v>
      </c>
      <c r="AY168" s="12" t="s">
        <v>112</v>
      </c>
      <c r="BE168" s="147">
        <f>IF(N168="základní",J168,0)</f>
        <v>0</v>
      </c>
      <c r="BF168" s="147">
        <f>IF(N168="snížená",J168,0)</f>
        <v>0</v>
      </c>
      <c r="BG168" s="147">
        <f>IF(N168="zákl. přenesená",J168,0)</f>
        <v>0</v>
      </c>
      <c r="BH168" s="147">
        <f>IF(N168="sníž. přenesená",J168,0)</f>
        <v>0</v>
      </c>
      <c r="BI168" s="147">
        <f>IF(N168="nulová",J168,0)</f>
        <v>0</v>
      </c>
      <c r="BJ168" s="12" t="s">
        <v>74</v>
      </c>
      <c r="BK168" s="147">
        <f>ROUND(I168*H168,2)</f>
        <v>0</v>
      </c>
      <c r="BL168" s="12" t="s">
        <v>275</v>
      </c>
      <c r="BM168" s="12" t="s">
        <v>323</v>
      </c>
    </row>
    <row r="169" spans="2:65" s="1" customFormat="1" x14ac:dyDescent="0.2">
      <c r="B169" s="26"/>
      <c r="D169" s="148" t="s">
        <v>122</v>
      </c>
      <c r="F169" s="149" t="s">
        <v>321</v>
      </c>
      <c r="I169" s="80"/>
      <c r="L169" s="26"/>
      <c r="M169" s="150"/>
      <c r="N169" s="45"/>
      <c r="O169" s="45"/>
      <c r="P169" s="45"/>
      <c r="Q169" s="45"/>
      <c r="R169" s="45"/>
      <c r="S169" s="45"/>
      <c r="T169" s="46"/>
      <c r="AT169" s="12" t="s">
        <v>122</v>
      </c>
      <c r="AU169" s="12" t="s">
        <v>74</v>
      </c>
    </row>
    <row r="170" spans="2:65" s="1" customFormat="1" ht="16.5" customHeight="1" x14ac:dyDescent="0.2">
      <c r="B170" s="135"/>
      <c r="C170" s="136" t="s">
        <v>324</v>
      </c>
      <c r="D170" s="136" t="s">
        <v>115</v>
      </c>
      <c r="E170" s="137" t="s">
        <v>283</v>
      </c>
      <c r="F170" s="138" t="s">
        <v>284</v>
      </c>
      <c r="G170" s="139" t="s">
        <v>267</v>
      </c>
      <c r="H170" s="140">
        <v>243.5</v>
      </c>
      <c r="I170" s="141"/>
      <c r="J170" s="142">
        <f>ROUND(I170*H170,2)</f>
        <v>0</v>
      </c>
      <c r="K170" s="138" t="s">
        <v>119</v>
      </c>
      <c r="L170" s="26"/>
      <c r="M170" s="143" t="s">
        <v>1</v>
      </c>
      <c r="N170" s="144" t="s">
        <v>37</v>
      </c>
      <c r="O170" s="45"/>
      <c r="P170" s="145">
        <f>O170*H170</f>
        <v>0</v>
      </c>
      <c r="Q170" s="145">
        <v>0</v>
      </c>
      <c r="R170" s="145">
        <f>Q170*H170</f>
        <v>0</v>
      </c>
      <c r="S170" s="145">
        <v>0</v>
      </c>
      <c r="T170" s="146">
        <f>S170*H170</f>
        <v>0</v>
      </c>
      <c r="AR170" s="12" t="s">
        <v>275</v>
      </c>
      <c r="AT170" s="12" t="s">
        <v>115</v>
      </c>
      <c r="AU170" s="12" t="s">
        <v>74</v>
      </c>
      <c r="AY170" s="12" t="s">
        <v>112</v>
      </c>
      <c r="BE170" s="147">
        <f>IF(N170="základní",J170,0)</f>
        <v>0</v>
      </c>
      <c r="BF170" s="147">
        <f>IF(N170="snížená",J170,0)</f>
        <v>0</v>
      </c>
      <c r="BG170" s="147">
        <f>IF(N170="zákl. přenesená",J170,0)</f>
        <v>0</v>
      </c>
      <c r="BH170" s="147">
        <f>IF(N170="sníž. přenesená",J170,0)</f>
        <v>0</v>
      </c>
      <c r="BI170" s="147">
        <f>IF(N170="nulová",J170,0)</f>
        <v>0</v>
      </c>
      <c r="BJ170" s="12" t="s">
        <v>74</v>
      </c>
      <c r="BK170" s="147">
        <f>ROUND(I170*H170,2)</f>
        <v>0</v>
      </c>
      <c r="BL170" s="12" t="s">
        <v>275</v>
      </c>
      <c r="BM170" s="12" t="s">
        <v>325</v>
      </c>
    </row>
    <row r="171" spans="2:65" s="1" customFormat="1" ht="58.5" x14ac:dyDescent="0.2">
      <c r="B171" s="26"/>
      <c r="D171" s="148" t="s">
        <v>122</v>
      </c>
      <c r="F171" s="149" t="s">
        <v>286</v>
      </c>
      <c r="I171" s="80"/>
      <c r="L171" s="26"/>
      <c r="M171" s="150"/>
      <c r="N171" s="45"/>
      <c r="O171" s="45"/>
      <c r="P171" s="45"/>
      <c r="Q171" s="45"/>
      <c r="R171" s="45"/>
      <c r="S171" s="45"/>
      <c r="T171" s="46"/>
      <c r="AT171" s="12" t="s">
        <v>122</v>
      </c>
      <c r="AU171" s="12" t="s">
        <v>74</v>
      </c>
    </row>
    <row r="172" spans="2:65" s="1" customFormat="1" ht="22.5" customHeight="1" x14ac:dyDescent="0.2">
      <c r="B172" s="135"/>
      <c r="C172" s="136" t="s">
        <v>326</v>
      </c>
      <c r="D172" s="136" t="s">
        <v>115</v>
      </c>
      <c r="E172" s="137" t="s">
        <v>327</v>
      </c>
      <c r="F172" s="138" t="s">
        <v>328</v>
      </c>
      <c r="G172" s="139" t="s">
        <v>267</v>
      </c>
      <c r="H172" s="140">
        <v>2134.92</v>
      </c>
      <c r="I172" s="141"/>
      <c r="J172" s="142">
        <f>ROUND(I172*H172,2)</f>
        <v>0</v>
      </c>
      <c r="K172" s="138" t="s">
        <v>119</v>
      </c>
      <c r="L172" s="26"/>
      <c r="M172" s="143" t="s">
        <v>1</v>
      </c>
      <c r="N172" s="144" t="s">
        <v>37</v>
      </c>
      <c r="O172" s="45"/>
      <c r="P172" s="145">
        <f>O172*H172</f>
        <v>0</v>
      </c>
      <c r="Q172" s="145">
        <v>0</v>
      </c>
      <c r="R172" s="145">
        <f>Q172*H172</f>
        <v>0</v>
      </c>
      <c r="S172" s="145">
        <v>0</v>
      </c>
      <c r="T172" s="146">
        <f>S172*H172</f>
        <v>0</v>
      </c>
      <c r="AR172" s="12" t="s">
        <v>275</v>
      </c>
      <c r="AT172" s="12" t="s">
        <v>115</v>
      </c>
      <c r="AU172" s="12" t="s">
        <v>74</v>
      </c>
      <c r="AY172" s="12" t="s">
        <v>112</v>
      </c>
      <c r="BE172" s="147">
        <f>IF(N172="základní",J172,0)</f>
        <v>0</v>
      </c>
      <c r="BF172" s="147">
        <f>IF(N172="snížená",J172,0)</f>
        <v>0</v>
      </c>
      <c r="BG172" s="147">
        <f>IF(N172="zákl. přenesená",J172,0)</f>
        <v>0</v>
      </c>
      <c r="BH172" s="147">
        <f>IF(N172="sníž. přenesená",J172,0)</f>
        <v>0</v>
      </c>
      <c r="BI172" s="147">
        <f>IF(N172="nulová",J172,0)</f>
        <v>0</v>
      </c>
      <c r="BJ172" s="12" t="s">
        <v>74</v>
      </c>
      <c r="BK172" s="147">
        <f>ROUND(I172*H172,2)</f>
        <v>0</v>
      </c>
      <c r="BL172" s="12" t="s">
        <v>275</v>
      </c>
      <c r="BM172" s="12" t="s">
        <v>329</v>
      </c>
    </row>
    <row r="173" spans="2:65" s="1" customFormat="1" ht="58.5" x14ac:dyDescent="0.2">
      <c r="B173" s="26"/>
      <c r="D173" s="148" t="s">
        <v>122</v>
      </c>
      <c r="F173" s="149" t="s">
        <v>330</v>
      </c>
      <c r="I173" s="80"/>
      <c r="L173" s="26"/>
      <c r="M173" s="150"/>
      <c r="N173" s="45"/>
      <c r="O173" s="45"/>
      <c r="P173" s="45"/>
      <c r="Q173" s="45"/>
      <c r="R173" s="45"/>
      <c r="S173" s="45"/>
      <c r="T173" s="46"/>
      <c r="AT173" s="12" t="s">
        <v>122</v>
      </c>
      <c r="AU173" s="12" t="s">
        <v>74</v>
      </c>
    </row>
    <row r="174" spans="2:65" s="1" customFormat="1" ht="22.5" customHeight="1" x14ac:dyDescent="0.2">
      <c r="B174" s="135"/>
      <c r="C174" s="136" t="s">
        <v>331</v>
      </c>
      <c r="D174" s="136" t="s">
        <v>115</v>
      </c>
      <c r="E174" s="137" t="s">
        <v>332</v>
      </c>
      <c r="F174" s="138" t="s">
        <v>333</v>
      </c>
      <c r="G174" s="139" t="s">
        <v>267</v>
      </c>
      <c r="H174" s="140">
        <v>2001.24</v>
      </c>
      <c r="I174" s="141"/>
      <c r="J174" s="142">
        <f>ROUND(I174*H174,2)</f>
        <v>0</v>
      </c>
      <c r="K174" s="138" t="s">
        <v>119</v>
      </c>
      <c r="L174" s="26"/>
      <c r="M174" s="143" t="s">
        <v>1</v>
      </c>
      <c r="N174" s="144" t="s">
        <v>37</v>
      </c>
      <c r="O174" s="45"/>
      <c r="P174" s="145">
        <f>O174*H174</f>
        <v>0</v>
      </c>
      <c r="Q174" s="145">
        <v>0</v>
      </c>
      <c r="R174" s="145">
        <f>Q174*H174</f>
        <v>0</v>
      </c>
      <c r="S174" s="145">
        <v>0</v>
      </c>
      <c r="T174" s="146">
        <f>S174*H174</f>
        <v>0</v>
      </c>
      <c r="AR174" s="12" t="s">
        <v>275</v>
      </c>
      <c r="AT174" s="12" t="s">
        <v>115</v>
      </c>
      <c r="AU174" s="12" t="s">
        <v>74</v>
      </c>
      <c r="AY174" s="12" t="s">
        <v>112</v>
      </c>
      <c r="BE174" s="147">
        <f>IF(N174="základní",J174,0)</f>
        <v>0</v>
      </c>
      <c r="BF174" s="147">
        <f>IF(N174="snížená",J174,0)</f>
        <v>0</v>
      </c>
      <c r="BG174" s="147">
        <f>IF(N174="zákl. přenesená",J174,0)</f>
        <v>0</v>
      </c>
      <c r="BH174" s="147">
        <f>IF(N174="sníž. přenesená",J174,0)</f>
        <v>0</v>
      </c>
      <c r="BI174" s="147">
        <f>IF(N174="nulová",J174,0)</f>
        <v>0</v>
      </c>
      <c r="BJ174" s="12" t="s">
        <v>74</v>
      </c>
      <c r="BK174" s="147">
        <f>ROUND(I174*H174,2)</f>
        <v>0</v>
      </c>
      <c r="BL174" s="12" t="s">
        <v>275</v>
      </c>
      <c r="BM174" s="12" t="s">
        <v>334</v>
      </c>
    </row>
    <row r="175" spans="2:65" s="1" customFormat="1" ht="58.5" x14ac:dyDescent="0.2">
      <c r="B175" s="26"/>
      <c r="D175" s="148" t="s">
        <v>122</v>
      </c>
      <c r="F175" s="149" t="s">
        <v>335</v>
      </c>
      <c r="I175" s="80"/>
      <c r="L175" s="26"/>
      <c r="M175" s="150"/>
      <c r="N175" s="45"/>
      <c r="O175" s="45"/>
      <c r="P175" s="45"/>
      <c r="Q175" s="45"/>
      <c r="R175" s="45"/>
      <c r="S175" s="45"/>
      <c r="T175" s="46"/>
      <c r="AT175" s="12" t="s">
        <v>122</v>
      </c>
      <c r="AU175" s="12" t="s">
        <v>74</v>
      </c>
    </row>
    <row r="176" spans="2:65" s="1" customFormat="1" ht="22.5" customHeight="1" x14ac:dyDescent="0.2">
      <c r="B176" s="135"/>
      <c r="C176" s="136" t="s">
        <v>336</v>
      </c>
      <c r="D176" s="136" t="s">
        <v>115</v>
      </c>
      <c r="E176" s="137" t="s">
        <v>337</v>
      </c>
      <c r="F176" s="138" t="s">
        <v>338</v>
      </c>
      <c r="G176" s="139" t="s">
        <v>267</v>
      </c>
      <c r="H176" s="140">
        <v>1.954</v>
      </c>
      <c r="I176" s="141"/>
      <c r="J176" s="142">
        <f>ROUND(I176*H176,2)</f>
        <v>0</v>
      </c>
      <c r="K176" s="138" t="s">
        <v>119</v>
      </c>
      <c r="L176" s="26"/>
      <c r="M176" s="143" t="s">
        <v>1</v>
      </c>
      <c r="N176" s="144" t="s">
        <v>37</v>
      </c>
      <c r="O176" s="45"/>
      <c r="P176" s="145">
        <f>O176*H176</f>
        <v>0</v>
      </c>
      <c r="Q176" s="145">
        <v>0</v>
      </c>
      <c r="R176" s="145">
        <f>Q176*H176</f>
        <v>0</v>
      </c>
      <c r="S176" s="145">
        <v>0</v>
      </c>
      <c r="T176" s="146">
        <f>S176*H176</f>
        <v>0</v>
      </c>
      <c r="AR176" s="12" t="s">
        <v>275</v>
      </c>
      <c r="AT176" s="12" t="s">
        <v>115</v>
      </c>
      <c r="AU176" s="12" t="s">
        <v>74</v>
      </c>
      <c r="AY176" s="12" t="s">
        <v>112</v>
      </c>
      <c r="BE176" s="147">
        <f>IF(N176="základní",J176,0)</f>
        <v>0</v>
      </c>
      <c r="BF176" s="147">
        <f>IF(N176="snížená",J176,0)</f>
        <v>0</v>
      </c>
      <c r="BG176" s="147">
        <f>IF(N176="zákl. přenesená",J176,0)</f>
        <v>0</v>
      </c>
      <c r="BH176" s="147">
        <f>IF(N176="sníž. přenesená",J176,0)</f>
        <v>0</v>
      </c>
      <c r="BI176" s="147">
        <f>IF(N176="nulová",J176,0)</f>
        <v>0</v>
      </c>
      <c r="BJ176" s="12" t="s">
        <v>74</v>
      </c>
      <c r="BK176" s="147">
        <f>ROUND(I176*H176,2)</f>
        <v>0</v>
      </c>
      <c r="BL176" s="12" t="s">
        <v>275</v>
      </c>
      <c r="BM176" s="12" t="s">
        <v>339</v>
      </c>
    </row>
    <row r="177" spans="2:65" s="1" customFormat="1" ht="58.5" x14ac:dyDescent="0.2">
      <c r="B177" s="26"/>
      <c r="D177" s="148" t="s">
        <v>122</v>
      </c>
      <c r="F177" s="149" t="s">
        <v>340</v>
      </c>
      <c r="I177" s="80"/>
      <c r="L177" s="26"/>
      <c r="M177" s="150"/>
      <c r="N177" s="45"/>
      <c r="O177" s="45"/>
      <c r="P177" s="45"/>
      <c r="Q177" s="45"/>
      <c r="R177" s="45"/>
      <c r="S177" s="45"/>
      <c r="T177" s="46"/>
      <c r="AT177" s="12" t="s">
        <v>122</v>
      </c>
      <c r="AU177" s="12" t="s">
        <v>74</v>
      </c>
    </row>
    <row r="178" spans="2:65" s="1" customFormat="1" ht="22.5" customHeight="1" x14ac:dyDescent="0.2">
      <c r="B178" s="135"/>
      <c r="C178" s="136" t="s">
        <v>341</v>
      </c>
      <c r="D178" s="136" t="s">
        <v>115</v>
      </c>
      <c r="E178" s="137" t="s">
        <v>342</v>
      </c>
      <c r="F178" s="138" t="s">
        <v>343</v>
      </c>
      <c r="G178" s="139" t="s">
        <v>267</v>
      </c>
      <c r="H178" s="140">
        <v>370.42500000000001</v>
      </c>
      <c r="I178" s="141"/>
      <c r="J178" s="142">
        <f>ROUND(I178*H178,2)</f>
        <v>0</v>
      </c>
      <c r="K178" s="138" t="s">
        <v>119</v>
      </c>
      <c r="L178" s="26"/>
      <c r="M178" s="143" t="s">
        <v>1</v>
      </c>
      <c r="N178" s="144" t="s">
        <v>37</v>
      </c>
      <c r="O178" s="45"/>
      <c r="P178" s="145">
        <f>O178*H178</f>
        <v>0</v>
      </c>
      <c r="Q178" s="145">
        <v>0</v>
      </c>
      <c r="R178" s="145">
        <f>Q178*H178</f>
        <v>0</v>
      </c>
      <c r="S178" s="145">
        <v>0</v>
      </c>
      <c r="T178" s="146">
        <f>S178*H178</f>
        <v>0</v>
      </c>
      <c r="AR178" s="12" t="s">
        <v>275</v>
      </c>
      <c r="AT178" s="12" t="s">
        <v>115</v>
      </c>
      <c r="AU178" s="12" t="s">
        <v>74</v>
      </c>
      <c r="AY178" s="12" t="s">
        <v>112</v>
      </c>
      <c r="BE178" s="147">
        <f>IF(N178="základní",J178,0)</f>
        <v>0</v>
      </c>
      <c r="BF178" s="147">
        <f>IF(N178="snížená",J178,0)</f>
        <v>0</v>
      </c>
      <c r="BG178" s="147">
        <f>IF(N178="zákl. přenesená",J178,0)</f>
        <v>0</v>
      </c>
      <c r="BH178" s="147">
        <f>IF(N178="sníž. přenesená",J178,0)</f>
        <v>0</v>
      </c>
      <c r="BI178" s="147">
        <f>IF(N178="nulová",J178,0)</f>
        <v>0</v>
      </c>
      <c r="BJ178" s="12" t="s">
        <v>74</v>
      </c>
      <c r="BK178" s="147">
        <f>ROUND(I178*H178,2)</f>
        <v>0</v>
      </c>
      <c r="BL178" s="12" t="s">
        <v>275</v>
      </c>
      <c r="BM178" s="12" t="s">
        <v>344</v>
      </c>
    </row>
    <row r="179" spans="2:65" s="1" customFormat="1" ht="58.5" x14ac:dyDescent="0.2">
      <c r="B179" s="26"/>
      <c r="D179" s="148" t="s">
        <v>122</v>
      </c>
      <c r="F179" s="149" t="s">
        <v>345</v>
      </c>
      <c r="I179" s="80"/>
      <c r="L179" s="26"/>
      <c r="M179" s="150"/>
      <c r="N179" s="45"/>
      <c r="O179" s="45"/>
      <c r="P179" s="45"/>
      <c r="Q179" s="45"/>
      <c r="R179" s="45"/>
      <c r="S179" s="45"/>
      <c r="T179" s="46"/>
      <c r="AT179" s="12" t="s">
        <v>122</v>
      </c>
      <c r="AU179" s="12" t="s">
        <v>74</v>
      </c>
    </row>
    <row r="180" spans="2:65" s="1" customFormat="1" ht="22.5" customHeight="1" x14ac:dyDescent="0.2">
      <c r="B180" s="135"/>
      <c r="C180" s="136" t="s">
        <v>346</v>
      </c>
      <c r="D180" s="136" t="s">
        <v>115</v>
      </c>
      <c r="E180" s="137" t="s">
        <v>347</v>
      </c>
      <c r="F180" s="138" t="s">
        <v>348</v>
      </c>
      <c r="G180" s="139" t="s">
        <v>267</v>
      </c>
      <c r="H180" s="140">
        <v>25</v>
      </c>
      <c r="I180" s="141"/>
      <c r="J180" s="142">
        <f>ROUND(I180*H180,2)</f>
        <v>0</v>
      </c>
      <c r="K180" s="138" t="s">
        <v>119</v>
      </c>
      <c r="L180" s="26"/>
      <c r="M180" s="143" t="s">
        <v>1</v>
      </c>
      <c r="N180" s="144" t="s">
        <v>37</v>
      </c>
      <c r="O180" s="45"/>
      <c r="P180" s="145">
        <f>O180*H180</f>
        <v>0</v>
      </c>
      <c r="Q180" s="145">
        <v>0</v>
      </c>
      <c r="R180" s="145">
        <f>Q180*H180</f>
        <v>0</v>
      </c>
      <c r="S180" s="145">
        <v>0</v>
      </c>
      <c r="T180" s="146">
        <f>S180*H180</f>
        <v>0</v>
      </c>
      <c r="AR180" s="12" t="s">
        <v>275</v>
      </c>
      <c r="AT180" s="12" t="s">
        <v>115</v>
      </c>
      <c r="AU180" s="12" t="s">
        <v>74</v>
      </c>
      <c r="AY180" s="12" t="s">
        <v>112</v>
      </c>
      <c r="BE180" s="147">
        <f>IF(N180="základní",J180,0)</f>
        <v>0</v>
      </c>
      <c r="BF180" s="147">
        <f>IF(N180="snížená",J180,0)</f>
        <v>0</v>
      </c>
      <c r="BG180" s="147">
        <f>IF(N180="zákl. přenesená",J180,0)</f>
        <v>0</v>
      </c>
      <c r="BH180" s="147">
        <f>IF(N180="sníž. přenesená",J180,0)</f>
        <v>0</v>
      </c>
      <c r="BI180" s="147">
        <f>IF(N180="nulová",J180,0)</f>
        <v>0</v>
      </c>
      <c r="BJ180" s="12" t="s">
        <v>74</v>
      </c>
      <c r="BK180" s="147">
        <f>ROUND(I180*H180,2)</f>
        <v>0</v>
      </c>
      <c r="BL180" s="12" t="s">
        <v>275</v>
      </c>
      <c r="BM180" s="12" t="s">
        <v>349</v>
      </c>
    </row>
    <row r="181" spans="2:65" s="1" customFormat="1" ht="58.5" x14ac:dyDescent="0.2">
      <c r="B181" s="26"/>
      <c r="D181" s="148" t="s">
        <v>122</v>
      </c>
      <c r="F181" s="149" t="s">
        <v>350</v>
      </c>
      <c r="I181" s="80"/>
      <c r="L181" s="26"/>
      <c r="M181" s="150"/>
      <c r="N181" s="45"/>
      <c r="O181" s="45"/>
      <c r="P181" s="45"/>
      <c r="Q181" s="45"/>
      <c r="R181" s="45"/>
      <c r="S181" s="45"/>
      <c r="T181" s="46"/>
      <c r="AT181" s="12" t="s">
        <v>122</v>
      </c>
      <c r="AU181" s="12" t="s">
        <v>74</v>
      </c>
    </row>
    <row r="182" spans="2:65" s="1" customFormat="1" ht="16.5" customHeight="1" x14ac:dyDescent="0.2">
      <c r="B182" s="135"/>
      <c r="C182" s="136" t="s">
        <v>351</v>
      </c>
      <c r="D182" s="136" t="s">
        <v>115</v>
      </c>
      <c r="E182" s="137" t="s">
        <v>352</v>
      </c>
      <c r="F182" s="138" t="s">
        <v>353</v>
      </c>
      <c r="G182" s="139" t="s">
        <v>152</v>
      </c>
      <c r="H182" s="140">
        <v>6</v>
      </c>
      <c r="I182" s="141"/>
      <c r="J182" s="142">
        <f>ROUND(I182*H182,2)</f>
        <v>0</v>
      </c>
      <c r="K182" s="138" t="s">
        <v>119</v>
      </c>
      <c r="L182" s="26"/>
      <c r="M182" s="143" t="s">
        <v>1</v>
      </c>
      <c r="N182" s="144" t="s">
        <v>37</v>
      </c>
      <c r="O182" s="45"/>
      <c r="P182" s="145">
        <f>O182*H182</f>
        <v>0</v>
      </c>
      <c r="Q182" s="145">
        <v>0</v>
      </c>
      <c r="R182" s="145">
        <f>Q182*H182</f>
        <v>0</v>
      </c>
      <c r="S182" s="145">
        <v>0</v>
      </c>
      <c r="T182" s="146">
        <f>S182*H182</f>
        <v>0</v>
      </c>
      <c r="AR182" s="12" t="s">
        <v>275</v>
      </c>
      <c r="AT182" s="12" t="s">
        <v>115</v>
      </c>
      <c r="AU182" s="12" t="s">
        <v>74</v>
      </c>
      <c r="AY182" s="12" t="s">
        <v>112</v>
      </c>
      <c r="BE182" s="147">
        <f>IF(N182="základní",J182,0)</f>
        <v>0</v>
      </c>
      <c r="BF182" s="147">
        <f>IF(N182="snížená",J182,0)</f>
        <v>0</v>
      </c>
      <c r="BG182" s="147">
        <f>IF(N182="zákl. přenesená",J182,0)</f>
        <v>0</v>
      </c>
      <c r="BH182" s="147">
        <f>IF(N182="sníž. přenesená",J182,0)</f>
        <v>0</v>
      </c>
      <c r="BI182" s="147">
        <f>IF(N182="nulová",J182,0)</f>
        <v>0</v>
      </c>
      <c r="BJ182" s="12" t="s">
        <v>74</v>
      </c>
      <c r="BK182" s="147">
        <f>ROUND(I182*H182,2)</f>
        <v>0</v>
      </c>
      <c r="BL182" s="12" t="s">
        <v>275</v>
      </c>
      <c r="BM182" s="12" t="s">
        <v>354</v>
      </c>
    </row>
    <row r="183" spans="2:65" s="1" customFormat="1" ht="29.25" x14ac:dyDescent="0.2">
      <c r="B183" s="26"/>
      <c r="D183" s="148" t="s">
        <v>122</v>
      </c>
      <c r="F183" s="149" t="s">
        <v>355</v>
      </c>
      <c r="I183" s="80"/>
      <c r="L183" s="26"/>
      <c r="M183" s="150"/>
      <c r="N183" s="45"/>
      <c r="O183" s="45"/>
      <c r="P183" s="45"/>
      <c r="Q183" s="45"/>
      <c r="R183" s="45"/>
      <c r="S183" s="45"/>
      <c r="T183" s="46"/>
      <c r="AT183" s="12" t="s">
        <v>122</v>
      </c>
      <c r="AU183" s="12" t="s">
        <v>74</v>
      </c>
    </row>
    <row r="184" spans="2:65" s="1" customFormat="1" ht="16.5" customHeight="1" x14ac:dyDescent="0.2">
      <c r="B184" s="135"/>
      <c r="C184" s="136" t="s">
        <v>356</v>
      </c>
      <c r="D184" s="136" t="s">
        <v>115</v>
      </c>
      <c r="E184" s="137" t="s">
        <v>357</v>
      </c>
      <c r="F184" s="138" t="s">
        <v>358</v>
      </c>
      <c r="G184" s="139" t="s">
        <v>267</v>
      </c>
      <c r="H184" s="140">
        <v>150</v>
      </c>
      <c r="I184" s="141"/>
      <c r="J184" s="142">
        <f>ROUND(I184*H184,2)</f>
        <v>0</v>
      </c>
      <c r="K184" s="138" t="s">
        <v>119</v>
      </c>
      <c r="L184" s="26"/>
      <c r="M184" s="143" t="s">
        <v>1</v>
      </c>
      <c r="N184" s="144" t="s">
        <v>37</v>
      </c>
      <c r="O184" s="45"/>
      <c r="P184" s="145">
        <f>O184*H184</f>
        <v>0</v>
      </c>
      <c r="Q184" s="145">
        <v>0</v>
      </c>
      <c r="R184" s="145">
        <f>Q184*H184</f>
        <v>0</v>
      </c>
      <c r="S184" s="145">
        <v>0</v>
      </c>
      <c r="T184" s="146">
        <f>S184*H184</f>
        <v>0</v>
      </c>
      <c r="AR184" s="12" t="s">
        <v>275</v>
      </c>
      <c r="AT184" s="12" t="s">
        <v>115</v>
      </c>
      <c r="AU184" s="12" t="s">
        <v>74</v>
      </c>
      <c r="AY184" s="12" t="s">
        <v>112</v>
      </c>
      <c r="BE184" s="147">
        <f>IF(N184="základní",J184,0)</f>
        <v>0</v>
      </c>
      <c r="BF184" s="147">
        <f>IF(N184="snížená",J184,0)</f>
        <v>0</v>
      </c>
      <c r="BG184" s="147">
        <f>IF(N184="zákl. přenesená",J184,0)</f>
        <v>0</v>
      </c>
      <c r="BH184" s="147">
        <f>IF(N184="sníž. přenesená",J184,0)</f>
        <v>0</v>
      </c>
      <c r="BI184" s="147">
        <f>IF(N184="nulová",J184,0)</f>
        <v>0</v>
      </c>
      <c r="BJ184" s="12" t="s">
        <v>74</v>
      </c>
      <c r="BK184" s="147">
        <f>ROUND(I184*H184,2)</f>
        <v>0</v>
      </c>
      <c r="BL184" s="12" t="s">
        <v>275</v>
      </c>
      <c r="BM184" s="12" t="s">
        <v>359</v>
      </c>
    </row>
    <row r="185" spans="2:65" s="1" customFormat="1" ht="29.25" x14ac:dyDescent="0.2">
      <c r="B185" s="26"/>
      <c r="D185" s="148" t="s">
        <v>122</v>
      </c>
      <c r="F185" s="149" t="s">
        <v>360</v>
      </c>
      <c r="I185" s="80"/>
      <c r="L185" s="26"/>
      <c r="M185" s="161"/>
      <c r="N185" s="162"/>
      <c r="O185" s="162"/>
      <c r="P185" s="162"/>
      <c r="Q185" s="162"/>
      <c r="R185" s="162"/>
      <c r="S185" s="162"/>
      <c r="T185" s="163"/>
      <c r="AT185" s="12" t="s">
        <v>122</v>
      </c>
      <c r="AU185" s="12" t="s">
        <v>74</v>
      </c>
    </row>
    <row r="186" spans="2:65" s="1" customFormat="1" ht="6.95" customHeight="1" x14ac:dyDescent="0.2">
      <c r="B186" s="35"/>
      <c r="C186" s="36"/>
      <c r="D186" s="36"/>
      <c r="E186" s="36"/>
      <c r="F186" s="36"/>
      <c r="G186" s="36"/>
      <c r="H186" s="36"/>
      <c r="I186" s="96"/>
      <c r="J186" s="36"/>
      <c r="K186" s="36"/>
      <c r="L186" s="26"/>
    </row>
  </sheetData>
  <autoFilter ref="C81:K185"/>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92"/>
  <sheetViews>
    <sheetView showGridLines="0" workbookViewId="0"/>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78"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81" t="s">
        <v>5</v>
      </c>
      <c r="M2" s="182"/>
      <c r="N2" s="182"/>
      <c r="O2" s="182"/>
      <c r="P2" s="182"/>
      <c r="Q2" s="182"/>
      <c r="R2" s="182"/>
      <c r="S2" s="182"/>
      <c r="T2" s="182"/>
      <c r="U2" s="182"/>
      <c r="V2" s="182"/>
      <c r="AT2" s="12" t="s">
        <v>79</v>
      </c>
    </row>
    <row r="3" spans="2:46" ht="6.95" customHeight="1" x14ac:dyDescent="0.2">
      <c r="B3" s="13"/>
      <c r="C3" s="14"/>
      <c r="D3" s="14"/>
      <c r="E3" s="14"/>
      <c r="F3" s="14"/>
      <c r="G3" s="14"/>
      <c r="H3" s="14"/>
      <c r="I3" s="79"/>
      <c r="J3" s="14"/>
      <c r="K3" s="14"/>
      <c r="L3" s="15"/>
      <c r="AT3" s="12" t="s">
        <v>76</v>
      </c>
    </row>
    <row r="4" spans="2:46" ht="24.95" customHeight="1" x14ac:dyDescent="0.2">
      <c r="B4" s="15"/>
      <c r="D4" s="16" t="s">
        <v>86</v>
      </c>
      <c r="L4" s="15"/>
      <c r="M4" s="17" t="s">
        <v>10</v>
      </c>
      <c r="AT4" s="12" t="s">
        <v>3</v>
      </c>
    </row>
    <row r="5" spans="2:46" ht="6.95" customHeight="1" x14ac:dyDescent="0.2">
      <c r="B5" s="15"/>
      <c r="L5" s="15"/>
    </row>
    <row r="6" spans="2:46" ht="12" customHeight="1" x14ac:dyDescent="0.2">
      <c r="B6" s="15"/>
      <c r="D6" s="21" t="s">
        <v>16</v>
      </c>
      <c r="L6" s="15"/>
    </row>
    <row r="7" spans="2:46" ht="16.5" customHeight="1" x14ac:dyDescent="0.2">
      <c r="B7" s="15"/>
      <c r="E7" s="203" t="str">
        <f>'Rekapitulace stavby'!K6</f>
        <v>Chropyně - Přerov</v>
      </c>
      <c r="F7" s="204"/>
      <c r="G7" s="204"/>
      <c r="H7" s="204"/>
      <c r="L7" s="15"/>
    </row>
    <row r="8" spans="2:46" s="1" customFormat="1" ht="12" customHeight="1" x14ac:dyDescent="0.2">
      <c r="B8" s="26"/>
      <c r="D8" s="21" t="s">
        <v>87</v>
      </c>
      <c r="I8" s="80"/>
      <c r="L8" s="26"/>
    </row>
    <row r="9" spans="2:46" s="1" customFormat="1" ht="36.950000000000003" customHeight="1" x14ac:dyDescent="0.2">
      <c r="B9" s="26"/>
      <c r="E9" s="189" t="s">
        <v>361</v>
      </c>
      <c r="F9" s="188"/>
      <c r="G9" s="188"/>
      <c r="H9" s="188"/>
      <c r="I9" s="80"/>
      <c r="L9" s="26"/>
    </row>
    <row r="10" spans="2:46" s="1" customFormat="1" x14ac:dyDescent="0.2">
      <c r="B10" s="26"/>
      <c r="I10" s="80"/>
      <c r="L10" s="26"/>
    </row>
    <row r="11" spans="2:46" s="1" customFormat="1" ht="12" customHeight="1" x14ac:dyDescent="0.2">
      <c r="B11" s="26"/>
      <c r="D11" s="21" t="s">
        <v>18</v>
      </c>
      <c r="F11" s="12" t="s">
        <v>1</v>
      </c>
      <c r="I11" s="81" t="s">
        <v>19</v>
      </c>
      <c r="J11" s="12" t="s">
        <v>1</v>
      </c>
      <c r="L11" s="26"/>
    </row>
    <row r="12" spans="2:46" s="1" customFormat="1" ht="12" customHeight="1" x14ac:dyDescent="0.2">
      <c r="B12" s="26"/>
      <c r="D12" s="21" t="s">
        <v>20</v>
      </c>
      <c r="F12" s="12" t="s">
        <v>21</v>
      </c>
      <c r="I12" s="81" t="s">
        <v>22</v>
      </c>
      <c r="J12" s="42">
        <f>'Rekapitulace stavby'!AN8</f>
        <v>0</v>
      </c>
      <c r="L12" s="26"/>
    </row>
    <row r="13" spans="2:46" s="1" customFormat="1" ht="10.9" customHeight="1" x14ac:dyDescent="0.2">
      <c r="B13" s="26"/>
      <c r="I13" s="80"/>
      <c r="L13" s="26"/>
    </row>
    <row r="14" spans="2:46" s="1" customFormat="1" ht="12" customHeight="1" x14ac:dyDescent="0.2">
      <c r="B14" s="26"/>
      <c r="D14" s="21" t="s">
        <v>23</v>
      </c>
      <c r="I14" s="81" t="s">
        <v>24</v>
      </c>
      <c r="J14" s="12" t="str">
        <f>IF('Rekapitulace stavby'!AN10="","",'Rekapitulace stavby'!AN10)</f>
        <v/>
      </c>
      <c r="L14" s="26"/>
    </row>
    <row r="15" spans="2:46" s="1" customFormat="1" ht="18" customHeight="1" x14ac:dyDescent="0.2">
      <c r="B15" s="26"/>
      <c r="E15" s="12" t="str">
        <f>IF('Rekapitulace stavby'!E11="","",'Rekapitulace stavby'!E11)</f>
        <v xml:space="preserve"> </v>
      </c>
      <c r="I15" s="81" t="s">
        <v>25</v>
      </c>
      <c r="J15" s="12" t="str">
        <f>IF('Rekapitulace stavby'!AN11="","",'Rekapitulace stavby'!AN11)</f>
        <v/>
      </c>
      <c r="L15" s="26"/>
    </row>
    <row r="16" spans="2:46" s="1" customFormat="1" ht="6.95" customHeight="1" x14ac:dyDescent="0.2">
      <c r="B16" s="26"/>
      <c r="I16" s="80"/>
      <c r="L16" s="26"/>
    </row>
    <row r="17" spans="2:12" s="1" customFormat="1" ht="12" customHeight="1" x14ac:dyDescent="0.2">
      <c r="B17" s="26"/>
      <c r="D17" s="21" t="s">
        <v>26</v>
      </c>
      <c r="I17" s="81" t="s">
        <v>24</v>
      </c>
      <c r="J17" s="22" t="str">
        <f>'Rekapitulace stavby'!AN13</f>
        <v>Vyplň údaj</v>
      </c>
      <c r="L17" s="26"/>
    </row>
    <row r="18" spans="2:12" s="1" customFormat="1" ht="18" customHeight="1" x14ac:dyDescent="0.2">
      <c r="B18" s="26"/>
      <c r="E18" s="205" t="str">
        <f>'Rekapitulace stavby'!E14</f>
        <v>Vyplň údaj</v>
      </c>
      <c r="F18" s="192"/>
      <c r="G18" s="192"/>
      <c r="H18" s="192"/>
      <c r="I18" s="81" t="s">
        <v>25</v>
      </c>
      <c r="J18" s="22" t="str">
        <f>'Rekapitulace stavby'!AN14</f>
        <v>Vyplň údaj</v>
      </c>
      <c r="L18" s="26"/>
    </row>
    <row r="19" spans="2:12" s="1" customFormat="1" ht="6.95" customHeight="1" x14ac:dyDescent="0.2">
      <c r="B19" s="26"/>
      <c r="I19" s="80"/>
      <c r="L19" s="26"/>
    </row>
    <row r="20" spans="2:12" s="1" customFormat="1" ht="12" customHeight="1" x14ac:dyDescent="0.2">
      <c r="B20" s="26"/>
      <c r="D20" s="21" t="s">
        <v>28</v>
      </c>
      <c r="I20" s="81" t="s">
        <v>24</v>
      </c>
      <c r="J20" s="12" t="str">
        <f>IF('Rekapitulace stavby'!AN16="","",'Rekapitulace stavby'!AN16)</f>
        <v/>
      </c>
      <c r="L20" s="26"/>
    </row>
    <row r="21" spans="2:12" s="1" customFormat="1" ht="18" customHeight="1" x14ac:dyDescent="0.2">
      <c r="B21" s="26"/>
      <c r="E21" s="12" t="str">
        <f>IF('Rekapitulace stavby'!E17="","",'Rekapitulace stavby'!E17)</f>
        <v xml:space="preserve"> </v>
      </c>
      <c r="I21" s="81" t="s">
        <v>25</v>
      </c>
      <c r="J21" s="12" t="str">
        <f>IF('Rekapitulace stavby'!AN17="","",'Rekapitulace stavby'!AN17)</f>
        <v/>
      </c>
      <c r="L21" s="26"/>
    </row>
    <row r="22" spans="2:12" s="1" customFormat="1" ht="6.95" customHeight="1" x14ac:dyDescent="0.2">
      <c r="B22" s="26"/>
      <c r="I22" s="80"/>
      <c r="L22" s="26"/>
    </row>
    <row r="23" spans="2:12" s="1" customFormat="1" ht="12" customHeight="1" x14ac:dyDescent="0.2">
      <c r="B23" s="26"/>
      <c r="D23" s="21" t="s">
        <v>30</v>
      </c>
      <c r="I23" s="81" t="s">
        <v>24</v>
      </c>
      <c r="J23" s="12" t="str">
        <f>IF('Rekapitulace stavby'!AN19="","",'Rekapitulace stavby'!AN19)</f>
        <v/>
      </c>
      <c r="L23" s="26"/>
    </row>
    <row r="24" spans="2:12" s="1" customFormat="1" ht="18" customHeight="1" x14ac:dyDescent="0.2">
      <c r="B24" s="26"/>
      <c r="E24" s="12" t="str">
        <f>IF('Rekapitulace stavby'!E20="","",'Rekapitulace stavby'!E20)</f>
        <v xml:space="preserve"> </v>
      </c>
      <c r="I24" s="81" t="s">
        <v>25</v>
      </c>
      <c r="J24" s="12" t="str">
        <f>IF('Rekapitulace stavby'!AN20="","",'Rekapitulace stavby'!AN20)</f>
        <v/>
      </c>
      <c r="L24" s="26"/>
    </row>
    <row r="25" spans="2:12" s="1" customFormat="1" ht="6.95" customHeight="1" x14ac:dyDescent="0.2">
      <c r="B25" s="26"/>
      <c r="I25" s="80"/>
      <c r="L25" s="26"/>
    </row>
    <row r="26" spans="2:12" s="1" customFormat="1" ht="12" customHeight="1" x14ac:dyDescent="0.2">
      <c r="B26" s="26"/>
      <c r="D26" s="21" t="s">
        <v>31</v>
      </c>
      <c r="I26" s="80"/>
      <c r="L26" s="26"/>
    </row>
    <row r="27" spans="2:12" s="6" customFormat="1" ht="16.5" customHeight="1" x14ac:dyDescent="0.2">
      <c r="B27" s="82"/>
      <c r="E27" s="196" t="s">
        <v>1</v>
      </c>
      <c r="F27" s="196"/>
      <c r="G27" s="196"/>
      <c r="H27" s="196"/>
      <c r="I27" s="83"/>
      <c r="L27" s="82"/>
    </row>
    <row r="28" spans="2:12" s="1" customFormat="1" ht="6.95" customHeight="1" x14ac:dyDescent="0.2">
      <c r="B28" s="26"/>
      <c r="I28" s="80"/>
      <c r="L28" s="26"/>
    </row>
    <row r="29" spans="2:12" s="1" customFormat="1" ht="6.95" customHeight="1" x14ac:dyDescent="0.2">
      <c r="B29" s="26"/>
      <c r="D29" s="43"/>
      <c r="E29" s="43"/>
      <c r="F29" s="43"/>
      <c r="G29" s="43"/>
      <c r="H29" s="43"/>
      <c r="I29" s="84"/>
      <c r="J29" s="43"/>
      <c r="K29" s="43"/>
      <c r="L29" s="26"/>
    </row>
    <row r="30" spans="2:12" s="1" customFormat="1" ht="25.35" customHeight="1" x14ac:dyDescent="0.2">
      <c r="B30" s="26"/>
      <c r="D30" s="85" t="s">
        <v>32</v>
      </c>
      <c r="I30" s="80"/>
      <c r="J30" s="56">
        <f>ROUND(J82, 2)</f>
        <v>0</v>
      </c>
      <c r="L30" s="26"/>
    </row>
    <row r="31" spans="2:12" s="1" customFormat="1" ht="6.95" customHeight="1" x14ac:dyDescent="0.2">
      <c r="B31" s="26"/>
      <c r="D31" s="43"/>
      <c r="E31" s="43"/>
      <c r="F31" s="43"/>
      <c r="G31" s="43"/>
      <c r="H31" s="43"/>
      <c r="I31" s="84"/>
      <c r="J31" s="43"/>
      <c r="K31" s="43"/>
      <c r="L31" s="26"/>
    </row>
    <row r="32" spans="2:12" s="1" customFormat="1" ht="14.45" customHeight="1" x14ac:dyDescent="0.2">
      <c r="B32" s="26"/>
      <c r="F32" s="29" t="s">
        <v>34</v>
      </c>
      <c r="I32" s="86" t="s">
        <v>33</v>
      </c>
      <c r="J32" s="29" t="s">
        <v>35</v>
      </c>
      <c r="L32" s="26"/>
    </row>
    <row r="33" spans="2:12" s="1" customFormat="1" ht="14.45" customHeight="1" x14ac:dyDescent="0.2">
      <c r="B33" s="26"/>
      <c r="D33" s="21" t="s">
        <v>36</v>
      </c>
      <c r="E33" s="21" t="s">
        <v>37</v>
      </c>
      <c r="F33" s="87">
        <f>ROUND((SUM(BE82:BE191)),  2)</f>
        <v>0</v>
      </c>
      <c r="I33" s="88">
        <v>0.21</v>
      </c>
      <c r="J33" s="87">
        <f>ROUND(((SUM(BE82:BE191))*I33),  2)</f>
        <v>0</v>
      </c>
      <c r="L33" s="26"/>
    </row>
    <row r="34" spans="2:12" s="1" customFormat="1" ht="14.45" customHeight="1" x14ac:dyDescent="0.2">
      <c r="B34" s="26"/>
      <c r="E34" s="21" t="s">
        <v>38</v>
      </c>
      <c r="F34" s="87">
        <f>ROUND((SUM(BF82:BF191)),  2)</f>
        <v>0</v>
      </c>
      <c r="I34" s="88">
        <v>0.15</v>
      </c>
      <c r="J34" s="87">
        <f>ROUND(((SUM(BF82:BF191))*I34),  2)</f>
        <v>0</v>
      </c>
      <c r="L34" s="26"/>
    </row>
    <row r="35" spans="2:12" s="1" customFormat="1" ht="14.45" hidden="1" customHeight="1" x14ac:dyDescent="0.2">
      <c r="B35" s="26"/>
      <c r="E35" s="21" t="s">
        <v>39</v>
      </c>
      <c r="F35" s="87">
        <f>ROUND((SUM(BG82:BG191)),  2)</f>
        <v>0</v>
      </c>
      <c r="I35" s="88">
        <v>0.21</v>
      </c>
      <c r="J35" s="87">
        <f>0</f>
        <v>0</v>
      </c>
      <c r="L35" s="26"/>
    </row>
    <row r="36" spans="2:12" s="1" customFormat="1" ht="14.45" hidden="1" customHeight="1" x14ac:dyDescent="0.2">
      <c r="B36" s="26"/>
      <c r="E36" s="21" t="s">
        <v>40</v>
      </c>
      <c r="F36" s="87">
        <f>ROUND((SUM(BH82:BH191)),  2)</f>
        <v>0</v>
      </c>
      <c r="I36" s="88">
        <v>0.15</v>
      </c>
      <c r="J36" s="87">
        <f>0</f>
        <v>0</v>
      </c>
      <c r="L36" s="26"/>
    </row>
    <row r="37" spans="2:12" s="1" customFormat="1" ht="14.45" hidden="1" customHeight="1" x14ac:dyDescent="0.2">
      <c r="B37" s="26"/>
      <c r="E37" s="21" t="s">
        <v>41</v>
      </c>
      <c r="F37" s="87">
        <f>ROUND((SUM(BI82:BI191)),  2)</f>
        <v>0</v>
      </c>
      <c r="I37" s="88">
        <v>0</v>
      </c>
      <c r="J37" s="87">
        <f>0</f>
        <v>0</v>
      </c>
      <c r="L37" s="26"/>
    </row>
    <row r="38" spans="2:12" s="1" customFormat="1" ht="6.95" customHeight="1" x14ac:dyDescent="0.2">
      <c r="B38" s="26"/>
      <c r="I38" s="80"/>
      <c r="L38" s="26"/>
    </row>
    <row r="39" spans="2:12" s="1" customFormat="1" ht="25.35" customHeight="1" x14ac:dyDescent="0.2">
      <c r="B39" s="26"/>
      <c r="C39" s="89"/>
      <c r="D39" s="90" t="s">
        <v>42</v>
      </c>
      <c r="E39" s="47"/>
      <c r="F39" s="47"/>
      <c r="G39" s="91" t="s">
        <v>43</v>
      </c>
      <c r="H39" s="92" t="s">
        <v>44</v>
      </c>
      <c r="I39" s="93"/>
      <c r="J39" s="94">
        <f>SUM(J30:J37)</f>
        <v>0</v>
      </c>
      <c r="K39" s="95"/>
      <c r="L39" s="26"/>
    </row>
    <row r="40" spans="2:12" s="1" customFormat="1" ht="14.45" customHeight="1" x14ac:dyDescent="0.2">
      <c r="B40" s="35"/>
      <c r="C40" s="36"/>
      <c r="D40" s="36"/>
      <c r="E40" s="36"/>
      <c r="F40" s="36"/>
      <c r="G40" s="36"/>
      <c r="H40" s="36"/>
      <c r="I40" s="96"/>
      <c r="J40" s="36"/>
      <c r="K40" s="36"/>
      <c r="L40" s="26"/>
    </row>
    <row r="44" spans="2:12" s="1" customFormat="1" ht="6.95" customHeight="1" x14ac:dyDescent="0.2">
      <c r="B44" s="37"/>
      <c r="C44" s="38"/>
      <c r="D44" s="38"/>
      <c r="E44" s="38"/>
      <c r="F44" s="38"/>
      <c r="G44" s="38"/>
      <c r="H44" s="38"/>
      <c r="I44" s="97"/>
      <c r="J44" s="38"/>
      <c r="K44" s="38"/>
      <c r="L44" s="26"/>
    </row>
    <row r="45" spans="2:12" s="1" customFormat="1" ht="24.95" customHeight="1" x14ac:dyDescent="0.2">
      <c r="B45" s="26"/>
      <c r="C45" s="16" t="s">
        <v>89</v>
      </c>
      <c r="I45" s="80"/>
      <c r="L45" s="26"/>
    </row>
    <row r="46" spans="2:12" s="1" customFormat="1" ht="6.95" customHeight="1" x14ac:dyDescent="0.2">
      <c r="B46" s="26"/>
      <c r="I46" s="80"/>
      <c r="L46" s="26"/>
    </row>
    <row r="47" spans="2:12" s="1" customFormat="1" ht="12" customHeight="1" x14ac:dyDescent="0.2">
      <c r="B47" s="26"/>
      <c r="C47" s="21" t="s">
        <v>16</v>
      </c>
      <c r="I47" s="80"/>
      <c r="L47" s="26"/>
    </row>
    <row r="48" spans="2:12" s="1" customFormat="1" ht="16.5" customHeight="1" x14ac:dyDescent="0.2">
      <c r="B48" s="26"/>
      <c r="E48" s="203" t="str">
        <f>E7</f>
        <v>Chropyně - Přerov</v>
      </c>
      <c r="F48" s="204"/>
      <c r="G48" s="204"/>
      <c r="H48" s="204"/>
      <c r="I48" s="80"/>
      <c r="L48" s="26"/>
    </row>
    <row r="49" spans="2:47" s="1" customFormat="1" ht="12" customHeight="1" x14ac:dyDescent="0.2">
      <c r="B49" s="26"/>
      <c r="C49" s="21" t="s">
        <v>87</v>
      </c>
      <c r="I49" s="80"/>
      <c r="L49" s="26"/>
    </row>
    <row r="50" spans="2:47" s="1" customFormat="1" ht="16.5" customHeight="1" x14ac:dyDescent="0.2">
      <c r="B50" s="26"/>
      <c r="E50" s="189" t="str">
        <f>E9</f>
        <v>SO 02 - Věžky - Přerov (ST)</v>
      </c>
      <c r="F50" s="188"/>
      <c r="G50" s="188"/>
      <c r="H50" s="188"/>
      <c r="I50" s="80"/>
      <c r="L50" s="26"/>
    </row>
    <row r="51" spans="2:47" s="1" customFormat="1" ht="6.95" customHeight="1" x14ac:dyDescent="0.2">
      <c r="B51" s="26"/>
      <c r="I51" s="80"/>
      <c r="L51" s="26"/>
    </row>
    <row r="52" spans="2:47" s="1" customFormat="1" ht="12" customHeight="1" x14ac:dyDescent="0.2">
      <c r="B52" s="26"/>
      <c r="C52" s="21" t="s">
        <v>20</v>
      </c>
      <c r="F52" s="12" t="str">
        <f>F12</f>
        <v xml:space="preserve"> </v>
      </c>
      <c r="I52" s="81" t="s">
        <v>22</v>
      </c>
      <c r="J52" s="42">
        <f>IF(J12="","",J12)</f>
        <v>0</v>
      </c>
      <c r="L52" s="26"/>
    </row>
    <row r="53" spans="2:47" s="1" customFormat="1" ht="6.95" customHeight="1" x14ac:dyDescent="0.2">
      <c r="B53" s="26"/>
      <c r="I53" s="80"/>
      <c r="L53" s="26"/>
    </row>
    <row r="54" spans="2:47" s="1" customFormat="1" ht="13.7" customHeight="1" x14ac:dyDescent="0.2">
      <c r="B54" s="26"/>
      <c r="C54" s="21" t="s">
        <v>23</v>
      </c>
      <c r="F54" s="12" t="str">
        <f>E15</f>
        <v xml:space="preserve"> </v>
      </c>
      <c r="I54" s="81" t="s">
        <v>28</v>
      </c>
      <c r="J54" s="24" t="str">
        <f>E21</f>
        <v xml:space="preserve"> </v>
      </c>
      <c r="L54" s="26"/>
    </row>
    <row r="55" spans="2:47" s="1" customFormat="1" ht="13.7" customHeight="1" x14ac:dyDescent="0.2">
      <c r="B55" s="26"/>
      <c r="C55" s="21" t="s">
        <v>26</v>
      </c>
      <c r="F55" s="12" t="str">
        <f>IF(E18="","",E18)</f>
        <v>Vyplň údaj</v>
      </c>
      <c r="I55" s="81" t="s">
        <v>30</v>
      </c>
      <c r="J55" s="24" t="str">
        <f>E24</f>
        <v xml:space="preserve"> </v>
      </c>
      <c r="L55" s="26"/>
    </row>
    <row r="56" spans="2:47" s="1" customFormat="1" ht="10.35" customHeight="1" x14ac:dyDescent="0.2">
      <c r="B56" s="26"/>
      <c r="I56" s="80"/>
      <c r="L56" s="26"/>
    </row>
    <row r="57" spans="2:47" s="1" customFormat="1" ht="29.25" customHeight="1" x14ac:dyDescent="0.2">
      <c r="B57" s="26"/>
      <c r="C57" s="98" t="s">
        <v>90</v>
      </c>
      <c r="D57" s="89"/>
      <c r="E57" s="89"/>
      <c r="F57" s="89"/>
      <c r="G57" s="89"/>
      <c r="H57" s="89"/>
      <c r="I57" s="99"/>
      <c r="J57" s="100" t="s">
        <v>91</v>
      </c>
      <c r="K57" s="89"/>
      <c r="L57" s="26"/>
    </row>
    <row r="58" spans="2:47" s="1" customFormat="1" ht="10.35" customHeight="1" x14ac:dyDescent="0.2">
      <c r="B58" s="26"/>
      <c r="I58" s="80"/>
      <c r="L58" s="26"/>
    </row>
    <row r="59" spans="2:47" s="1" customFormat="1" ht="22.9" customHeight="1" x14ac:dyDescent="0.2">
      <c r="B59" s="26"/>
      <c r="C59" s="101" t="s">
        <v>92</v>
      </c>
      <c r="I59" s="80"/>
      <c r="J59" s="56">
        <f>J82</f>
        <v>0</v>
      </c>
      <c r="L59" s="26"/>
      <c r="AU59" s="12" t="s">
        <v>93</v>
      </c>
    </row>
    <row r="60" spans="2:47" s="7" customFormat="1" ht="24.95" customHeight="1" x14ac:dyDescent="0.2">
      <c r="B60" s="102"/>
      <c r="D60" s="103" t="s">
        <v>94</v>
      </c>
      <c r="E60" s="104"/>
      <c r="F60" s="104"/>
      <c r="G60" s="104"/>
      <c r="H60" s="104"/>
      <c r="I60" s="105"/>
      <c r="J60" s="106">
        <f>J83</f>
        <v>0</v>
      </c>
      <c r="L60" s="102"/>
    </row>
    <row r="61" spans="2:47" s="8" customFormat="1" ht="19.899999999999999" customHeight="1" x14ac:dyDescent="0.2">
      <c r="B61" s="107"/>
      <c r="D61" s="108" t="s">
        <v>95</v>
      </c>
      <c r="E61" s="109"/>
      <c r="F61" s="109"/>
      <c r="G61" s="109"/>
      <c r="H61" s="109"/>
      <c r="I61" s="110"/>
      <c r="J61" s="111">
        <f>J84</f>
        <v>0</v>
      </c>
      <c r="L61" s="107"/>
    </row>
    <row r="62" spans="2:47" s="7" customFormat="1" ht="24.95" customHeight="1" x14ac:dyDescent="0.2">
      <c r="B62" s="102"/>
      <c r="D62" s="103" t="s">
        <v>96</v>
      </c>
      <c r="E62" s="104"/>
      <c r="F62" s="104"/>
      <c r="G62" s="104"/>
      <c r="H62" s="104"/>
      <c r="I62" s="105"/>
      <c r="J62" s="106">
        <f>J145</f>
        <v>0</v>
      </c>
      <c r="L62" s="102"/>
    </row>
    <row r="63" spans="2:47" s="1" customFormat="1" ht="21.75" customHeight="1" x14ac:dyDescent="0.2">
      <c r="B63" s="26"/>
      <c r="I63" s="80"/>
      <c r="L63" s="26"/>
    </row>
    <row r="64" spans="2:47" s="1" customFormat="1" ht="6.95" customHeight="1" x14ac:dyDescent="0.2">
      <c r="B64" s="35"/>
      <c r="C64" s="36"/>
      <c r="D64" s="36"/>
      <c r="E64" s="36"/>
      <c r="F64" s="36"/>
      <c r="G64" s="36"/>
      <c r="H64" s="36"/>
      <c r="I64" s="96"/>
      <c r="J64" s="36"/>
      <c r="K64" s="36"/>
      <c r="L64" s="26"/>
    </row>
    <row r="68" spans="2:12" s="1" customFormat="1" ht="6.95" customHeight="1" x14ac:dyDescent="0.2">
      <c r="B68" s="37"/>
      <c r="C68" s="38"/>
      <c r="D68" s="38"/>
      <c r="E68" s="38"/>
      <c r="F68" s="38"/>
      <c r="G68" s="38"/>
      <c r="H68" s="38"/>
      <c r="I68" s="97"/>
      <c r="J68" s="38"/>
      <c r="K68" s="38"/>
      <c r="L68" s="26"/>
    </row>
    <row r="69" spans="2:12" s="1" customFormat="1" ht="24.95" customHeight="1" x14ac:dyDescent="0.2">
      <c r="B69" s="26"/>
      <c r="C69" s="16" t="s">
        <v>97</v>
      </c>
      <c r="I69" s="80"/>
      <c r="L69" s="26"/>
    </row>
    <row r="70" spans="2:12" s="1" customFormat="1" ht="6.95" customHeight="1" x14ac:dyDescent="0.2">
      <c r="B70" s="26"/>
      <c r="I70" s="80"/>
      <c r="L70" s="26"/>
    </row>
    <row r="71" spans="2:12" s="1" customFormat="1" ht="12" customHeight="1" x14ac:dyDescent="0.2">
      <c r="B71" s="26"/>
      <c r="C71" s="21" t="s">
        <v>16</v>
      </c>
      <c r="I71" s="80"/>
      <c r="L71" s="26"/>
    </row>
    <row r="72" spans="2:12" s="1" customFormat="1" ht="16.5" customHeight="1" x14ac:dyDescent="0.2">
      <c r="B72" s="26"/>
      <c r="E72" s="203" t="str">
        <f>E7</f>
        <v>Chropyně - Přerov</v>
      </c>
      <c r="F72" s="204"/>
      <c r="G72" s="204"/>
      <c r="H72" s="204"/>
      <c r="I72" s="80"/>
      <c r="L72" s="26"/>
    </row>
    <row r="73" spans="2:12" s="1" customFormat="1" ht="12" customHeight="1" x14ac:dyDescent="0.2">
      <c r="B73" s="26"/>
      <c r="C73" s="21" t="s">
        <v>87</v>
      </c>
      <c r="I73" s="80"/>
      <c r="L73" s="26"/>
    </row>
    <row r="74" spans="2:12" s="1" customFormat="1" ht="16.5" customHeight="1" x14ac:dyDescent="0.2">
      <c r="B74" s="26"/>
      <c r="E74" s="189" t="str">
        <f>E9</f>
        <v>SO 02 - Věžky - Přerov (ST)</v>
      </c>
      <c r="F74" s="188"/>
      <c r="G74" s="188"/>
      <c r="H74" s="188"/>
      <c r="I74" s="80"/>
      <c r="L74" s="26"/>
    </row>
    <row r="75" spans="2:12" s="1" customFormat="1" ht="6.95" customHeight="1" x14ac:dyDescent="0.2">
      <c r="B75" s="26"/>
      <c r="I75" s="80"/>
      <c r="L75" s="26"/>
    </row>
    <row r="76" spans="2:12" s="1" customFormat="1" ht="12" customHeight="1" x14ac:dyDescent="0.2">
      <c r="B76" s="26"/>
      <c r="C76" s="21" t="s">
        <v>20</v>
      </c>
      <c r="F76" s="12" t="str">
        <f>F12</f>
        <v xml:space="preserve"> </v>
      </c>
      <c r="I76" s="81" t="s">
        <v>22</v>
      </c>
      <c r="J76" s="42">
        <f>IF(J12="","",J12)</f>
        <v>0</v>
      </c>
      <c r="L76" s="26"/>
    </row>
    <row r="77" spans="2:12" s="1" customFormat="1" ht="6.95" customHeight="1" x14ac:dyDescent="0.2">
      <c r="B77" s="26"/>
      <c r="I77" s="80"/>
      <c r="L77" s="26"/>
    </row>
    <row r="78" spans="2:12" s="1" customFormat="1" ht="13.7" customHeight="1" x14ac:dyDescent="0.2">
      <c r="B78" s="26"/>
      <c r="C78" s="21" t="s">
        <v>23</v>
      </c>
      <c r="F78" s="12" t="str">
        <f>E15</f>
        <v xml:space="preserve"> </v>
      </c>
      <c r="I78" s="81" t="s">
        <v>28</v>
      </c>
      <c r="J78" s="24" t="str">
        <f>E21</f>
        <v xml:space="preserve"> </v>
      </c>
      <c r="L78" s="26"/>
    </row>
    <row r="79" spans="2:12" s="1" customFormat="1" ht="13.7" customHeight="1" x14ac:dyDescent="0.2">
      <c r="B79" s="26"/>
      <c r="C79" s="21" t="s">
        <v>26</v>
      </c>
      <c r="F79" s="12" t="str">
        <f>IF(E18="","",E18)</f>
        <v>Vyplň údaj</v>
      </c>
      <c r="I79" s="81" t="s">
        <v>30</v>
      </c>
      <c r="J79" s="24" t="str">
        <f>E24</f>
        <v xml:space="preserve"> </v>
      </c>
      <c r="L79" s="26"/>
    </row>
    <row r="80" spans="2:12" s="1" customFormat="1" ht="10.35" customHeight="1" x14ac:dyDescent="0.2">
      <c r="B80" s="26"/>
      <c r="I80" s="80"/>
      <c r="L80" s="26"/>
    </row>
    <row r="81" spans="2:65" s="9" customFormat="1" ht="29.25" customHeight="1" x14ac:dyDescent="0.2">
      <c r="B81" s="112"/>
      <c r="C81" s="113" t="s">
        <v>98</v>
      </c>
      <c r="D81" s="114" t="s">
        <v>51</v>
      </c>
      <c r="E81" s="114" t="s">
        <v>47</v>
      </c>
      <c r="F81" s="114" t="s">
        <v>48</v>
      </c>
      <c r="G81" s="114" t="s">
        <v>99</v>
      </c>
      <c r="H81" s="114" t="s">
        <v>100</v>
      </c>
      <c r="I81" s="115" t="s">
        <v>101</v>
      </c>
      <c r="J81" s="116" t="s">
        <v>91</v>
      </c>
      <c r="K81" s="117" t="s">
        <v>102</v>
      </c>
      <c r="L81" s="112"/>
      <c r="M81" s="49" t="s">
        <v>1</v>
      </c>
      <c r="N81" s="50" t="s">
        <v>36</v>
      </c>
      <c r="O81" s="50" t="s">
        <v>103</v>
      </c>
      <c r="P81" s="50" t="s">
        <v>104</v>
      </c>
      <c r="Q81" s="50" t="s">
        <v>105</v>
      </c>
      <c r="R81" s="50" t="s">
        <v>106</v>
      </c>
      <c r="S81" s="50" t="s">
        <v>107</v>
      </c>
      <c r="T81" s="51" t="s">
        <v>108</v>
      </c>
    </row>
    <row r="82" spans="2:65" s="1" customFormat="1" ht="22.9" customHeight="1" x14ac:dyDescent="0.25">
      <c r="B82" s="26"/>
      <c r="C82" s="54" t="s">
        <v>109</v>
      </c>
      <c r="I82" s="80"/>
      <c r="J82" s="118">
        <f>BK82</f>
        <v>0</v>
      </c>
      <c r="L82" s="26"/>
      <c r="M82" s="52"/>
      <c r="N82" s="43"/>
      <c r="O82" s="43"/>
      <c r="P82" s="119">
        <f>P83+P145</f>
        <v>0</v>
      </c>
      <c r="Q82" s="43"/>
      <c r="R82" s="119">
        <f>R83+R145</f>
        <v>5110.3076800000017</v>
      </c>
      <c r="S82" s="43"/>
      <c r="T82" s="120">
        <f>T83+T145</f>
        <v>0</v>
      </c>
      <c r="AT82" s="12" t="s">
        <v>65</v>
      </c>
      <c r="AU82" s="12" t="s">
        <v>93</v>
      </c>
      <c r="BK82" s="121">
        <f>BK83+BK145</f>
        <v>0</v>
      </c>
    </row>
    <row r="83" spans="2:65" s="10" customFormat="1" ht="25.9" customHeight="1" x14ac:dyDescent="0.2">
      <c r="B83" s="122"/>
      <c r="D83" s="123" t="s">
        <v>65</v>
      </c>
      <c r="E83" s="124" t="s">
        <v>110</v>
      </c>
      <c r="F83" s="124" t="s">
        <v>111</v>
      </c>
      <c r="I83" s="125"/>
      <c r="J83" s="126">
        <f>BK83</f>
        <v>0</v>
      </c>
      <c r="L83" s="122"/>
      <c r="M83" s="127"/>
      <c r="N83" s="128"/>
      <c r="O83" s="128"/>
      <c r="P83" s="129">
        <f>P84</f>
        <v>0</v>
      </c>
      <c r="Q83" s="128"/>
      <c r="R83" s="129">
        <f>R84</f>
        <v>4.2560000000000002</v>
      </c>
      <c r="S83" s="128"/>
      <c r="T83" s="130">
        <f>T84</f>
        <v>0</v>
      </c>
      <c r="AR83" s="123" t="s">
        <v>74</v>
      </c>
      <c r="AT83" s="131" t="s">
        <v>65</v>
      </c>
      <c r="AU83" s="131" t="s">
        <v>66</v>
      </c>
      <c r="AY83" s="123" t="s">
        <v>112</v>
      </c>
      <c r="BK83" s="132">
        <f>BK84</f>
        <v>0</v>
      </c>
    </row>
    <row r="84" spans="2:65" s="10" customFormat="1" ht="22.9" customHeight="1" x14ac:dyDescent="0.2">
      <c r="B84" s="122"/>
      <c r="D84" s="123" t="s">
        <v>65</v>
      </c>
      <c r="E84" s="133" t="s">
        <v>113</v>
      </c>
      <c r="F84" s="133" t="s">
        <v>114</v>
      </c>
      <c r="I84" s="125"/>
      <c r="J84" s="134">
        <f>BK84</f>
        <v>0</v>
      </c>
      <c r="L84" s="122"/>
      <c r="M84" s="127"/>
      <c r="N84" s="128"/>
      <c r="O84" s="128"/>
      <c r="P84" s="129">
        <f>SUM(P85:P144)</f>
        <v>0</v>
      </c>
      <c r="Q84" s="128"/>
      <c r="R84" s="129">
        <f>SUM(R85:R144)</f>
        <v>4.2560000000000002</v>
      </c>
      <c r="S84" s="128"/>
      <c r="T84" s="130">
        <f>SUM(T85:T144)</f>
        <v>0</v>
      </c>
      <c r="AR84" s="123" t="s">
        <v>74</v>
      </c>
      <c r="AT84" s="131" t="s">
        <v>65</v>
      </c>
      <c r="AU84" s="131" t="s">
        <v>74</v>
      </c>
      <c r="AY84" s="123" t="s">
        <v>112</v>
      </c>
      <c r="BK84" s="132">
        <f>SUM(BK85:BK144)</f>
        <v>0</v>
      </c>
    </row>
    <row r="85" spans="2:65" s="1" customFormat="1" ht="16.5" customHeight="1" x14ac:dyDescent="0.2">
      <c r="B85" s="135"/>
      <c r="C85" s="136" t="s">
        <v>74</v>
      </c>
      <c r="D85" s="136" t="s">
        <v>115</v>
      </c>
      <c r="E85" s="137" t="s">
        <v>362</v>
      </c>
      <c r="F85" s="138" t="s">
        <v>363</v>
      </c>
      <c r="G85" s="139" t="s">
        <v>126</v>
      </c>
      <c r="H85" s="140">
        <v>0.15</v>
      </c>
      <c r="I85" s="141"/>
      <c r="J85" s="142">
        <f>ROUND(I85*H85,2)</f>
        <v>0</v>
      </c>
      <c r="K85" s="138" t="s">
        <v>119</v>
      </c>
      <c r="L85" s="26"/>
      <c r="M85" s="143" t="s">
        <v>1</v>
      </c>
      <c r="N85" s="144" t="s">
        <v>37</v>
      </c>
      <c r="O85" s="45"/>
      <c r="P85" s="145">
        <f>O85*H85</f>
        <v>0</v>
      </c>
      <c r="Q85" s="145">
        <v>0</v>
      </c>
      <c r="R85" s="145">
        <f>Q85*H85</f>
        <v>0</v>
      </c>
      <c r="S85" s="145">
        <v>0</v>
      </c>
      <c r="T85" s="146">
        <f>S85*H85</f>
        <v>0</v>
      </c>
      <c r="AR85" s="12" t="s">
        <v>120</v>
      </c>
      <c r="AT85" s="12" t="s">
        <v>115</v>
      </c>
      <c r="AU85" s="12" t="s">
        <v>76</v>
      </c>
      <c r="AY85" s="12" t="s">
        <v>112</v>
      </c>
      <c r="BE85" s="147">
        <f>IF(N85="základní",J85,0)</f>
        <v>0</v>
      </c>
      <c r="BF85" s="147">
        <f>IF(N85="snížená",J85,0)</f>
        <v>0</v>
      </c>
      <c r="BG85" s="147">
        <f>IF(N85="zákl. přenesená",J85,0)</f>
        <v>0</v>
      </c>
      <c r="BH85" s="147">
        <f>IF(N85="sníž. přenesená",J85,0)</f>
        <v>0</v>
      </c>
      <c r="BI85" s="147">
        <f>IF(N85="nulová",J85,0)</f>
        <v>0</v>
      </c>
      <c r="BJ85" s="12" t="s">
        <v>74</v>
      </c>
      <c r="BK85" s="147">
        <f>ROUND(I85*H85,2)</f>
        <v>0</v>
      </c>
      <c r="BL85" s="12" t="s">
        <v>120</v>
      </c>
      <c r="BM85" s="12" t="s">
        <v>364</v>
      </c>
    </row>
    <row r="86" spans="2:65" s="1" customFormat="1" ht="58.5" x14ac:dyDescent="0.2">
      <c r="B86" s="26"/>
      <c r="D86" s="148" t="s">
        <v>122</v>
      </c>
      <c r="F86" s="149" t="s">
        <v>365</v>
      </c>
      <c r="I86" s="80"/>
      <c r="L86" s="26"/>
      <c r="M86" s="150"/>
      <c r="N86" s="45"/>
      <c r="O86" s="45"/>
      <c r="P86" s="45"/>
      <c r="Q86" s="45"/>
      <c r="R86" s="45"/>
      <c r="S86" s="45"/>
      <c r="T86" s="46"/>
      <c r="AT86" s="12" t="s">
        <v>122</v>
      </c>
      <c r="AU86" s="12" t="s">
        <v>76</v>
      </c>
    </row>
    <row r="87" spans="2:65" s="1" customFormat="1" ht="16.5" customHeight="1" x14ac:dyDescent="0.2">
      <c r="B87" s="135"/>
      <c r="C87" s="136" t="s">
        <v>76</v>
      </c>
      <c r="D87" s="136" t="s">
        <v>115</v>
      </c>
      <c r="E87" s="137" t="s">
        <v>116</v>
      </c>
      <c r="F87" s="138" t="s">
        <v>117</v>
      </c>
      <c r="G87" s="139" t="s">
        <v>118</v>
      </c>
      <c r="H87" s="140">
        <v>9695</v>
      </c>
      <c r="I87" s="141"/>
      <c r="J87" s="142">
        <f>ROUND(I87*H87,2)</f>
        <v>0</v>
      </c>
      <c r="K87" s="138" t="s">
        <v>119</v>
      </c>
      <c r="L87" s="26"/>
      <c r="M87" s="143" t="s">
        <v>1</v>
      </c>
      <c r="N87" s="144" t="s">
        <v>37</v>
      </c>
      <c r="O87" s="45"/>
      <c r="P87" s="145">
        <f>O87*H87</f>
        <v>0</v>
      </c>
      <c r="Q87" s="145">
        <v>0</v>
      </c>
      <c r="R87" s="145">
        <f>Q87*H87</f>
        <v>0</v>
      </c>
      <c r="S87" s="145">
        <v>0</v>
      </c>
      <c r="T87" s="146">
        <f>S87*H87</f>
        <v>0</v>
      </c>
      <c r="AR87" s="12" t="s">
        <v>120</v>
      </c>
      <c r="AT87" s="12" t="s">
        <v>115</v>
      </c>
      <c r="AU87" s="12" t="s">
        <v>76</v>
      </c>
      <c r="AY87" s="12" t="s">
        <v>112</v>
      </c>
      <c r="BE87" s="147">
        <f>IF(N87="základní",J87,0)</f>
        <v>0</v>
      </c>
      <c r="BF87" s="147">
        <f>IF(N87="snížená",J87,0)</f>
        <v>0</v>
      </c>
      <c r="BG87" s="147">
        <f>IF(N87="zákl. přenesená",J87,0)</f>
        <v>0</v>
      </c>
      <c r="BH87" s="147">
        <f>IF(N87="sníž. přenesená",J87,0)</f>
        <v>0</v>
      </c>
      <c r="BI87" s="147">
        <f>IF(N87="nulová",J87,0)</f>
        <v>0</v>
      </c>
      <c r="BJ87" s="12" t="s">
        <v>74</v>
      </c>
      <c r="BK87" s="147">
        <f>ROUND(I87*H87,2)</f>
        <v>0</v>
      </c>
      <c r="BL87" s="12" t="s">
        <v>120</v>
      </c>
      <c r="BM87" s="12" t="s">
        <v>121</v>
      </c>
    </row>
    <row r="88" spans="2:65" s="1" customFormat="1" ht="19.5" x14ac:dyDescent="0.2">
      <c r="B88" s="26"/>
      <c r="D88" s="148" t="s">
        <v>122</v>
      </c>
      <c r="F88" s="149" t="s">
        <v>123</v>
      </c>
      <c r="I88" s="80"/>
      <c r="L88" s="26"/>
      <c r="M88" s="150"/>
      <c r="N88" s="45"/>
      <c r="O88" s="45"/>
      <c r="P88" s="45"/>
      <c r="Q88" s="45"/>
      <c r="R88" s="45"/>
      <c r="S88" s="45"/>
      <c r="T88" s="46"/>
      <c r="AT88" s="12" t="s">
        <v>122</v>
      </c>
      <c r="AU88" s="12" t="s">
        <v>76</v>
      </c>
    </row>
    <row r="89" spans="2:65" s="1" customFormat="1" ht="16.5" customHeight="1" x14ac:dyDescent="0.2">
      <c r="B89" s="135"/>
      <c r="C89" s="136" t="s">
        <v>129</v>
      </c>
      <c r="D89" s="136" t="s">
        <v>115</v>
      </c>
      <c r="E89" s="137" t="s">
        <v>124</v>
      </c>
      <c r="F89" s="138" t="s">
        <v>125</v>
      </c>
      <c r="G89" s="139" t="s">
        <v>126</v>
      </c>
      <c r="H89" s="140">
        <v>2.7789999999999999</v>
      </c>
      <c r="I89" s="141"/>
      <c r="J89" s="142">
        <f>ROUND(I89*H89,2)</f>
        <v>0</v>
      </c>
      <c r="K89" s="138" t="s">
        <v>119</v>
      </c>
      <c r="L89" s="26"/>
      <c r="M89" s="143" t="s">
        <v>1</v>
      </c>
      <c r="N89" s="144" t="s">
        <v>37</v>
      </c>
      <c r="O89" s="45"/>
      <c r="P89" s="145">
        <f>O89*H89</f>
        <v>0</v>
      </c>
      <c r="Q89" s="145">
        <v>0</v>
      </c>
      <c r="R89" s="145">
        <f>Q89*H89</f>
        <v>0</v>
      </c>
      <c r="S89" s="145">
        <v>0</v>
      </c>
      <c r="T89" s="146">
        <f>S89*H89</f>
        <v>0</v>
      </c>
      <c r="AR89" s="12" t="s">
        <v>120</v>
      </c>
      <c r="AT89" s="12" t="s">
        <v>115</v>
      </c>
      <c r="AU89" s="12" t="s">
        <v>76</v>
      </c>
      <c r="AY89" s="12" t="s">
        <v>112</v>
      </c>
      <c r="BE89" s="147">
        <f>IF(N89="základní",J89,0)</f>
        <v>0</v>
      </c>
      <c r="BF89" s="147">
        <f>IF(N89="snížená",J89,0)</f>
        <v>0</v>
      </c>
      <c r="BG89" s="147">
        <f>IF(N89="zákl. přenesená",J89,0)</f>
        <v>0</v>
      </c>
      <c r="BH89" s="147">
        <f>IF(N89="sníž. přenesená",J89,0)</f>
        <v>0</v>
      </c>
      <c r="BI89" s="147">
        <f>IF(N89="nulová",J89,0)</f>
        <v>0</v>
      </c>
      <c r="BJ89" s="12" t="s">
        <v>74</v>
      </c>
      <c r="BK89" s="147">
        <f>ROUND(I89*H89,2)</f>
        <v>0</v>
      </c>
      <c r="BL89" s="12" t="s">
        <v>120</v>
      </c>
      <c r="BM89" s="12" t="s">
        <v>127</v>
      </c>
    </row>
    <row r="90" spans="2:65" s="1" customFormat="1" ht="48.75" x14ac:dyDescent="0.2">
      <c r="B90" s="26"/>
      <c r="D90" s="148" t="s">
        <v>122</v>
      </c>
      <c r="F90" s="149" t="s">
        <v>128</v>
      </c>
      <c r="I90" s="80"/>
      <c r="L90" s="26"/>
      <c r="M90" s="150"/>
      <c r="N90" s="45"/>
      <c r="O90" s="45"/>
      <c r="P90" s="45"/>
      <c r="Q90" s="45"/>
      <c r="R90" s="45"/>
      <c r="S90" s="45"/>
      <c r="T90" s="46"/>
      <c r="AT90" s="12" t="s">
        <v>122</v>
      </c>
      <c r="AU90" s="12" t="s">
        <v>76</v>
      </c>
    </row>
    <row r="91" spans="2:65" s="1" customFormat="1" ht="16.5" customHeight="1" x14ac:dyDescent="0.2">
      <c r="B91" s="135"/>
      <c r="C91" s="136" t="s">
        <v>120</v>
      </c>
      <c r="D91" s="136" t="s">
        <v>115</v>
      </c>
      <c r="E91" s="137" t="s">
        <v>130</v>
      </c>
      <c r="F91" s="138" t="s">
        <v>131</v>
      </c>
      <c r="G91" s="139" t="s">
        <v>132</v>
      </c>
      <c r="H91" s="140">
        <v>2770</v>
      </c>
      <c r="I91" s="141"/>
      <c r="J91" s="142">
        <f>ROUND(I91*H91,2)</f>
        <v>0</v>
      </c>
      <c r="K91" s="138" t="s">
        <v>119</v>
      </c>
      <c r="L91" s="26"/>
      <c r="M91" s="143" t="s">
        <v>1</v>
      </c>
      <c r="N91" s="144" t="s">
        <v>37</v>
      </c>
      <c r="O91" s="45"/>
      <c r="P91" s="145">
        <f>O91*H91</f>
        <v>0</v>
      </c>
      <c r="Q91" s="145">
        <v>0</v>
      </c>
      <c r="R91" s="145">
        <f>Q91*H91</f>
        <v>0</v>
      </c>
      <c r="S91" s="145">
        <v>0</v>
      </c>
      <c r="T91" s="146">
        <f>S91*H91</f>
        <v>0</v>
      </c>
      <c r="AR91" s="12" t="s">
        <v>120</v>
      </c>
      <c r="AT91" s="12" t="s">
        <v>115</v>
      </c>
      <c r="AU91" s="12" t="s">
        <v>76</v>
      </c>
      <c r="AY91" s="12" t="s">
        <v>112</v>
      </c>
      <c r="BE91" s="147">
        <f>IF(N91="základní",J91,0)</f>
        <v>0</v>
      </c>
      <c r="BF91" s="147">
        <f>IF(N91="snížená",J91,0)</f>
        <v>0</v>
      </c>
      <c r="BG91" s="147">
        <f>IF(N91="zákl. přenesená",J91,0)</f>
        <v>0</v>
      </c>
      <c r="BH91" s="147">
        <f>IF(N91="sníž. přenesená",J91,0)</f>
        <v>0</v>
      </c>
      <c r="BI91" s="147">
        <f>IF(N91="nulová",J91,0)</f>
        <v>0</v>
      </c>
      <c r="BJ91" s="12" t="s">
        <v>74</v>
      </c>
      <c r="BK91" s="147">
        <f>ROUND(I91*H91,2)</f>
        <v>0</v>
      </c>
      <c r="BL91" s="12" t="s">
        <v>120</v>
      </c>
      <c r="BM91" s="12" t="s">
        <v>133</v>
      </c>
    </row>
    <row r="92" spans="2:65" s="1" customFormat="1" ht="19.5" x14ac:dyDescent="0.2">
      <c r="B92" s="26"/>
      <c r="D92" s="148" t="s">
        <v>122</v>
      </c>
      <c r="F92" s="149" t="s">
        <v>134</v>
      </c>
      <c r="I92" s="80"/>
      <c r="L92" s="26"/>
      <c r="M92" s="150"/>
      <c r="N92" s="45"/>
      <c r="O92" s="45"/>
      <c r="P92" s="45"/>
      <c r="Q92" s="45"/>
      <c r="R92" s="45"/>
      <c r="S92" s="45"/>
      <c r="T92" s="46"/>
      <c r="AT92" s="12" t="s">
        <v>122</v>
      </c>
      <c r="AU92" s="12" t="s">
        <v>76</v>
      </c>
    </row>
    <row r="93" spans="2:65" s="1" customFormat="1" ht="16.5" customHeight="1" x14ac:dyDescent="0.2">
      <c r="B93" s="135"/>
      <c r="C93" s="136" t="s">
        <v>113</v>
      </c>
      <c r="D93" s="136" t="s">
        <v>115</v>
      </c>
      <c r="E93" s="137" t="s">
        <v>135</v>
      </c>
      <c r="F93" s="138" t="s">
        <v>136</v>
      </c>
      <c r="G93" s="139" t="s">
        <v>126</v>
      </c>
      <c r="H93" s="140">
        <v>2.7789999999999999</v>
      </c>
      <c r="I93" s="141"/>
      <c r="J93" s="142">
        <f>ROUND(I93*H93,2)</f>
        <v>0</v>
      </c>
      <c r="K93" s="138" t="s">
        <v>119</v>
      </c>
      <c r="L93" s="26"/>
      <c r="M93" s="143" t="s">
        <v>1</v>
      </c>
      <c r="N93" s="144" t="s">
        <v>37</v>
      </c>
      <c r="O93" s="45"/>
      <c r="P93" s="145">
        <f>O93*H93</f>
        <v>0</v>
      </c>
      <c r="Q93" s="145">
        <v>0</v>
      </c>
      <c r="R93" s="145">
        <f>Q93*H93</f>
        <v>0</v>
      </c>
      <c r="S93" s="145">
        <v>0</v>
      </c>
      <c r="T93" s="146">
        <f>S93*H93</f>
        <v>0</v>
      </c>
      <c r="AR93" s="12" t="s">
        <v>120</v>
      </c>
      <c r="AT93" s="12" t="s">
        <v>115</v>
      </c>
      <c r="AU93" s="12" t="s">
        <v>76</v>
      </c>
      <c r="AY93" s="12" t="s">
        <v>112</v>
      </c>
      <c r="BE93" s="147">
        <f>IF(N93="základní",J93,0)</f>
        <v>0</v>
      </c>
      <c r="BF93" s="147">
        <f>IF(N93="snížená",J93,0)</f>
        <v>0</v>
      </c>
      <c r="BG93" s="147">
        <f>IF(N93="zákl. přenesená",J93,0)</f>
        <v>0</v>
      </c>
      <c r="BH93" s="147">
        <f>IF(N93="sníž. přenesená",J93,0)</f>
        <v>0</v>
      </c>
      <c r="BI93" s="147">
        <f>IF(N93="nulová",J93,0)</f>
        <v>0</v>
      </c>
      <c r="BJ93" s="12" t="s">
        <v>74</v>
      </c>
      <c r="BK93" s="147">
        <f>ROUND(I93*H93,2)</f>
        <v>0</v>
      </c>
      <c r="BL93" s="12" t="s">
        <v>120</v>
      </c>
      <c r="BM93" s="12" t="s">
        <v>137</v>
      </c>
    </row>
    <row r="94" spans="2:65" s="1" customFormat="1" ht="19.5" x14ac:dyDescent="0.2">
      <c r="B94" s="26"/>
      <c r="D94" s="148" t="s">
        <v>122</v>
      </c>
      <c r="F94" s="149" t="s">
        <v>138</v>
      </c>
      <c r="I94" s="80"/>
      <c r="L94" s="26"/>
      <c r="M94" s="150"/>
      <c r="N94" s="45"/>
      <c r="O94" s="45"/>
      <c r="P94" s="45"/>
      <c r="Q94" s="45"/>
      <c r="R94" s="45"/>
      <c r="S94" s="45"/>
      <c r="T94" s="46"/>
      <c r="AT94" s="12" t="s">
        <v>122</v>
      </c>
      <c r="AU94" s="12" t="s">
        <v>76</v>
      </c>
    </row>
    <row r="95" spans="2:65" s="1" customFormat="1" ht="16.5" customHeight="1" x14ac:dyDescent="0.2">
      <c r="B95" s="135"/>
      <c r="C95" s="136" t="s">
        <v>143</v>
      </c>
      <c r="D95" s="136" t="s">
        <v>115</v>
      </c>
      <c r="E95" s="137" t="s">
        <v>139</v>
      </c>
      <c r="F95" s="138" t="s">
        <v>140</v>
      </c>
      <c r="G95" s="139" t="s">
        <v>126</v>
      </c>
      <c r="H95" s="140">
        <v>2.7789999999999999</v>
      </c>
      <c r="I95" s="141"/>
      <c r="J95" s="142">
        <f>ROUND(I95*H95,2)</f>
        <v>0</v>
      </c>
      <c r="K95" s="138" t="s">
        <v>119</v>
      </c>
      <c r="L95" s="26"/>
      <c r="M95" s="143" t="s">
        <v>1</v>
      </c>
      <c r="N95" s="144" t="s">
        <v>37</v>
      </c>
      <c r="O95" s="45"/>
      <c r="P95" s="145">
        <f>O95*H95</f>
        <v>0</v>
      </c>
      <c r="Q95" s="145">
        <v>0</v>
      </c>
      <c r="R95" s="145">
        <f>Q95*H95</f>
        <v>0</v>
      </c>
      <c r="S95" s="145">
        <v>0</v>
      </c>
      <c r="T95" s="146">
        <f>S95*H95</f>
        <v>0</v>
      </c>
      <c r="AR95" s="12" t="s">
        <v>120</v>
      </c>
      <c r="AT95" s="12" t="s">
        <v>115</v>
      </c>
      <c r="AU95" s="12" t="s">
        <v>76</v>
      </c>
      <c r="AY95" s="12" t="s">
        <v>112</v>
      </c>
      <c r="BE95" s="147">
        <f>IF(N95="základní",J95,0)</f>
        <v>0</v>
      </c>
      <c r="BF95" s="147">
        <f>IF(N95="snížená",J95,0)</f>
        <v>0</v>
      </c>
      <c r="BG95" s="147">
        <f>IF(N95="zákl. přenesená",J95,0)</f>
        <v>0</v>
      </c>
      <c r="BH95" s="147">
        <f>IF(N95="sníž. přenesená",J95,0)</f>
        <v>0</v>
      </c>
      <c r="BI95" s="147">
        <f>IF(N95="nulová",J95,0)</f>
        <v>0</v>
      </c>
      <c r="BJ95" s="12" t="s">
        <v>74</v>
      </c>
      <c r="BK95" s="147">
        <f>ROUND(I95*H95,2)</f>
        <v>0</v>
      </c>
      <c r="BL95" s="12" t="s">
        <v>120</v>
      </c>
      <c r="BM95" s="12" t="s">
        <v>141</v>
      </c>
    </row>
    <row r="96" spans="2:65" s="1" customFormat="1" ht="19.5" x14ac:dyDescent="0.2">
      <c r="B96" s="26"/>
      <c r="D96" s="148" t="s">
        <v>122</v>
      </c>
      <c r="F96" s="149" t="s">
        <v>142</v>
      </c>
      <c r="I96" s="80"/>
      <c r="L96" s="26"/>
      <c r="M96" s="150"/>
      <c r="N96" s="45"/>
      <c r="O96" s="45"/>
      <c r="P96" s="45"/>
      <c r="Q96" s="45"/>
      <c r="R96" s="45"/>
      <c r="S96" s="45"/>
      <c r="T96" s="46"/>
      <c r="AT96" s="12" t="s">
        <v>122</v>
      </c>
      <c r="AU96" s="12" t="s">
        <v>76</v>
      </c>
    </row>
    <row r="97" spans="2:65" s="1" customFormat="1" ht="16.5" customHeight="1" x14ac:dyDescent="0.2">
      <c r="B97" s="135"/>
      <c r="C97" s="136" t="s">
        <v>149</v>
      </c>
      <c r="D97" s="136" t="s">
        <v>115</v>
      </c>
      <c r="E97" s="137" t="s">
        <v>366</v>
      </c>
      <c r="F97" s="138" t="s">
        <v>367</v>
      </c>
      <c r="G97" s="139" t="s">
        <v>126</v>
      </c>
      <c r="H97" s="140">
        <v>0.15</v>
      </c>
      <c r="I97" s="141"/>
      <c r="J97" s="142">
        <f>ROUND(I97*H97,2)</f>
        <v>0</v>
      </c>
      <c r="K97" s="138" t="s">
        <v>119</v>
      </c>
      <c r="L97" s="26"/>
      <c r="M97" s="143" t="s">
        <v>1</v>
      </c>
      <c r="N97" s="144" t="s">
        <v>37</v>
      </c>
      <c r="O97" s="45"/>
      <c r="P97" s="145">
        <f>O97*H97</f>
        <v>0</v>
      </c>
      <c r="Q97" s="145">
        <v>0</v>
      </c>
      <c r="R97" s="145">
        <f>Q97*H97</f>
        <v>0</v>
      </c>
      <c r="S97" s="145">
        <v>0</v>
      </c>
      <c r="T97" s="146">
        <f>S97*H97</f>
        <v>0</v>
      </c>
      <c r="AR97" s="12" t="s">
        <v>120</v>
      </c>
      <c r="AT97" s="12" t="s">
        <v>115</v>
      </c>
      <c r="AU97" s="12" t="s">
        <v>76</v>
      </c>
      <c r="AY97" s="12" t="s">
        <v>112</v>
      </c>
      <c r="BE97" s="147">
        <f>IF(N97="základní",J97,0)</f>
        <v>0</v>
      </c>
      <c r="BF97" s="147">
        <f>IF(N97="snížená",J97,0)</f>
        <v>0</v>
      </c>
      <c r="BG97" s="147">
        <f>IF(N97="zákl. přenesená",J97,0)</f>
        <v>0</v>
      </c>
      <c r="BH97" s="147">
        <f>IF(N97="sníž. přenesená",J97,0)</f>
        <v>0</v>
      </c>
      <c r="BI97" s="147">
        <f>IF(N97="nulová",J97,0)</f>
        <v>0</v>
      </c>
      <c r="BJ97" s="12" t="s">
        <v>74</v>
      </c>
      <c r="BK97" s="147">
        <f>ROUND(I97*H97,2)</f>
        <v>0</v>
      </c>
      <c r="BL97" s="12" t="s">
        <v>120</v>
      </c>
      <c r="BM97" s="12" t="s">
        <v>368</v>
      </c>
    </row>
    <row r="98" spans="2:65" s="1" customFormat="1" ht="29.25" x14ac:dyDescent="0.2">
      <c r="B98" s="26"/>
      <c r="D98" s="148" t="s">
        <v>122</v>
      </c>
      <c r="F98" s="149" t="s">
        <v>369</v>
      </c>
      <c r="I98" s="80"/>
      <c r="L98" s="26"/>
      <c r="M98" s="150"/>
      <c r="N98" s="45"/>
      <c r="O98" s="45"/>
      <c r="P98" s="45"/>
      <c r="Q98" s="45"/>
      <c r="R98" s="45"/>
      <c r="S98" s="45"/>
      <c r="T98" s="46"/>
      <c r="AT98" s="12" t="s">
        <v>122</v>
      </c>
      <c r="AU98" s="12" t="s">
        <v>76</v>
      </c>
    </row>
    <row r="99" spans="2:65" s="1" customFormat="1" ht="16.5" customHeight="1" x14ac:dyDescent="0.2">
      <c r="B99" s="135"/>
      <c r="C99" s="136" t="s">
        <v>155</v>
      </c>
      <c r="D99" s="136" t="s">
        <v>115</v>
      </c>
      <c r="E99" s="137" t="s">
        <v>144</v>
      </c>
      <c r="F99" s="138" t="s">
        <v>145</v>
      </c>
      <c r="G99" s="139" t="s">
        <v>146</v>
      </c>
      <c r="H99" s="140">
        <v>40</v>
      </c>
      <c r="I99" s="141"/>
      <c r="J99" s="142">
        <f>ROUND(I99*H99,2)</f>
        <v>0</v>
      </c>
      <c r="K99" s="138" t="s">
        <v>119</v>
      </c>
      <c r="L99" s="26"/>
      <c r="M99" s="143" t="s">
        <v>1</v>
      </c>
      <c r="N99" s="144" t="s">
        <v>37</v>
      </c>
      <c r="O99" s="45"/>
      <c r="P99" s="145">
        <f>O99*H99</f>
        <v>0</v>
      </c>
      <c r="Q99" s="145">
        <v>0</v>
      </c>
      <c r="R99" s="145">
        <f>Q99*H99</f>
        <v>0</v>
      </c>
      <c r="S99" s="145">
        <v>0</v>
      </c>
      <c r="T99" s="146">
        <f>S99*H99</f>
        <v>0</v>
      </c>
      <c r="AR99" s="12" t="s">
        <v>120</v>
      </c>
      <c r="AT99" s="12" t="s">
        <v>115</v>
      </c>
      <c r="AU99" s="12" t="s">
        <v>76</v>
      </c>
      <c r="AY99" s="12" t="s">
        <v>112</v>
      </c>
      <c r="BE99" s="147">
        <f>IF(N99="základní",J99,0)</f>
        <v>0</v>
      </c>
      <c r="BF99" s="147">
        <f>IF(N99="snížená",J99,0)</f>
        <v>0</v>
      </c>
      <c r="BG99" s="147">
        <f>IF(N99="zákl. přenesená",J99,0)</f>
        <v>0</v>
      </c>
      <c r="BH99" s="147">
        <f>IF(N99="sníž. přenesená",J99,0)</f>
        <v>0</v>
      </c>
      <c r="BI99" s="147">
        <f>IF(N99="nulová",J99,0)</f>
        <v>0</v>
      </c>
      <c r="BJ99" s="12" t="s">
        <v>74</v>
      </c>
      <c r="BK99" s="147">
        <f>ROUND(I99*H99,2)</f>
        <v>0</v>
      </c>
      <c r="BL99" s="12" t="s">
        <v>120</v>
      </c>
      <c r="BM99" s="12" t="s">
        <v>147</v>
      </c>
    </row>
    <row r="100" spans="2:65" s="1" customFormat="1" ht="29.25" x14ac:dyDescent="0.2">
      <c r="B100" s="26"/>
      <c r="D100" s="148" t="s">
        <v>122</v>
      </c>
      <c r="F100" s="149" t="s">
        <v>148</v>
      </c>
      <c r="I100" s="80"/>
      <c r="L100" s="26"/>
      <c r="M100" s="150"/>
      <c r="N100" s="45"/>
      <c r="O100" s="45"/>
      <c r="P100" s="45"/>
      <c r="Q100" s="45"/>
      <c r="R100" s="45"/>
      <c r="S100" s="45"/>
      <c r="T100" s="46"/>
      <c r="AT100" s="12" t="s">
        <v>122</v>
      </c>
      <c r="AU100" s="12" t="s">
        <v>76</v>
      </c>
    </row>
    <row r="101" spans="2:65" s="1" customFormat="1" ht="16.5" customHeight="1" x14ac:dyDescent="0.2">
      <c r="B101" s="135"/>
      <c r="C101" s="136" t="s">
        <v>160</v>
      </c>
      <c r="D101" s="136" t="s">
        <v>115</v>
      </c>
      <c r="E101" s="137" t="s">
        <v>150</v>
      </c>
      <c r="F101" s="138" t="s">
        <v>151</v>
      </c>
      <c r="G101" s="139" t="s">
        <v>152</v>
      </c>
      <c r="H101" s="140">
        <v>76</v>
      </c>
      <c r="I101" s="141"/>
      <c r="J101" s="142">
        <f>ROUND(I101*H101,2)</f>
        <v>0</v>
      </c>
      <c r="K101" s="138" t="s">
        <v>119</v>
      </c>
      <c r="L101" s="26"/>
      <c r="M101" s="143" t="s">
        <v>1</v>
      </c>
      <c r="N101" s="144" t="s">
        <v>37</v>
      </c>
      <c r="O101" s="45"/>
      <c r="P101" s="145">
        <f>O101*H101</f>
        <v>0</v>
      </c>
      <c r="Q101" s="145">
        <v>0</v>
      </c>
      <c r="R101" s="145">
        <f>Q101*H101</f>
        <v>0</v>
      </c>
      <c r="S101" s="145">
        <v>0</v>
      </c>
      <c r="T101" s="146">
        <f>S101*H101</f>
        <v>0</v>
      </c>
      <c r="AR101" s="12" t="s">
        <v>120</v>
      </c>
      <c r="AT101" s="12" t="s">
        <v>115</v>
      </c>
      <c r="AU101" s="12" t="s">
        <v>76</v>
      </c>
      <c r="AY101" s="12" t="s">
        <v>112</v>
      </c>
      <c r="BE101" s="147">
        <f>IF(N101="základní",J101,0)</f>
        <v>0</v>
      </c>
      <c r="BF101" s="147">
        <f>IF(N101="snížená",J101,0)</f>
        <v>0</v>
      </c>
      <c r="BG101" s="147">
        <f>IF(N101="zákl. přenesená",J101,0)</f>
        <v>0</v>
      </c>
      <c r="BH101" s="147">
        <f>IF(N101="sníž. přenesená",J101,0)</f>
        <v>0</v>
      </c>
      <c r="BI101" s="147">
        <f>IF(N101="nulová",J101,0)</f>
        <v>0</v>
      </c>
      <c r="BJ101" s="12" t="s">
        <v>74</v>
      </c>
      <c r="BK101" s="147">
        <f>ROUND(I101*H101,2)</f>
        <v>0</v>
      </c>
      <c r="BL101" s="12" t="s">
        <v>120</v>
      </c>
      <c r="BM101" s="12" t="s">
        <v>153</v>
      </c>
    </row>
    <row r="102" spans="2:65" s="1" customFormat="1" ht="19.5" x14ac:dyDescent="0.2">
      <c r="B102" s="26"/>
      <c r="D102" s="148" t="s">
        <v>122</v>
      </c>
      <c r="F102" s="149" t="s">
        <v>154</v>
      </c>
      <c r="I102" s="80"/>
      <c r="L102" s="26"/>
      <c r="M102" s="150"/>
      <c r="N102" s="45"/>
      <c r="O102" s="45"/>
      <c r="P102" s="45"/>
      <c r="Q102" s="45"/>
      <c r="R102" s="45"/>
      <c r="S102" s="45"/>
      <c r="T102" s="46"/>
      <c r="AT102" s="12" t="s">
        <v>122</v>
      </c>
      <c r="AU102" s="12" t="s">
        <v>76</v>
      </c>
    </row>
    <row r="103" spans="2:65" s="1" customFormat="1" ht="16.5" customHeight="1" x14ac:dyDescent="0.2">
      <c r="B103" s="135"/>
      <c r="C103" s="136" t="s">
        <v>165</v>
      </c>
      <c r="D103" s="136" t="s">
        <v>115</v>
      </c>
      <c r="E103" s="137" t="s">
        <v>156</v>
      </c>
      <c r="F103" s="138" t="s">
        <v>157</v>
      </c>
      <c r="G103" s="139" t="s">
        <v>152</v>
      </c>
      <c r="H103" s="140">
        <v>230</v>
      </c>
      <c r="I103" s="141"/>
      <c r="J103" s="142">
        <f>ROUND(I103*H103,2)</f>
        <v>0</v>
      </c>
      <c r="K103" s="138" t="s">
        <v>119</v>
      </c>
      <c r="L103" s="26"/>
      <c r="M103" s="143" t="s">
        <v>1</v>
      </c>
      <c r="N103" s="144" t="s">
        <v>37</v>
      </c>
      <c r="O103" s="45"/>
      <c r="P103" s="145">
        <f>O103*H103</f>
        <v>0</v>
      </c>
      <c r="Q103" s="145">
        <v>0</v>
      </c>
      <c r="R103" s="145">
        <f>Q103*H103</f>
        <v>0</v>
      </c>
      <c r="S103" s="145">
        <v>0</v>
      </c>
      <c r="T103" s="146">
        <f>S103*H103</f>
        <v>0</v>
      </c>
      <c r="AR103" s="12" t="s">
        <v>120</v>
      </c>
      <c r="AT103" s="12" t="s">
        <v>115</v>
      </c>
      <c r="AU103" s="12" t="s">
        <v>76</v>
      </c>
      <c r="AY103" s="12" t="s">
        <v>112</v>
      </c>
      <c r="BE103" s="147">
        <f>IF(N103="základní",J103,0)</f>
        <v>0</v>
      </c>
      <c r="BF103" s="147">
        <f>IF(N103="snížená",J103,0)</f>
        <v>0</v>
      </c>
      <c r="BG103" s="147">
        <f>IF(N103="zákl. přenesená",J103,0)</f>
        <v>0</v>
      </c>
      <c r="BH103" s="147">
        <f>IF(N103="sníž. přenesená",J103,0)</f>
        <v>0</v>
      </c>
      <c r="BI103" s="147">
        <f>IF(N103="nulová",J103,0)</f>
        <v>0</v>
      </c>
      <c r="BJ103" s="12" t="s">
        <v>74</v>
      </c>
      <c r="BK103" s="147">
        <f>ROUND(I103*H103,2)</f>
        <v>0</v>
      </c>
      <c r="BL103" s="12" t="s">
        <v>120</v>
      </c>
      <c r="BM103" s="12" t="s">
        <v>158</v>
      </c>
    </row>
    <row r="104" spans="2:65" s="1" customFormat="1" ht="19.5" x14ac:dyDescent="0.2">
      <c r="B104" s="26"/>
      <c r="D104" s="148" t="s">
        <v>122</v>
      </c>
      <c r="F104" s="149" t="s">
        <v>159</v>
      </c>
      <c r="I104" s="80"/>
      <c r="L104" s="26"/>
      <c r="M104" s="150"/>
      <c r="N104" s="45"/>
      <c r="O104" s="45"/>
      <c r="P104" s="45"/>
      <c r="Q104" s="45"/>
      <c r="R104" s="45"/>
      <c r="S104" s="45"/>
      <c r="T104" s="46"/>
      <c r="AT104" s="12" t="s">
        <v>122</v>
      </c>
      <c r="AU104" s="12" t="s">
        <v>76</v>
      </c>
    </row>
    <row r="105" spans="2:65" s="1" customFormat="1" ht="16.5" customHeight="1" x14ac:dyDescent="0.2">
      <c r="B105" s="135"/>
      <c r="C105" s="136" t="s">
        <v>170</v>
      </c>
      <c r="D105" s="136" t="s">
        <v>115</v>
      </c>
      <c r="E105" s="137" t="s">
        <v>161</v>
      </c>
      <c r="F105" s="138" t="s">
        <v>162</v>
      </c>
      <c r="G105" s="139" t="s">
        <v>126</v>
      </c>
      <c r="H105" s="140">
        <v>2.7789999999999999</v>
      </c>
      <c r="I105" s="141"/>
      <c r="J105" s="142">
        <f>ROUND(I105*H105,2)</f>
        <v>0</v>
      </c>
      <c r="K105" s="138" t="s">
        <v>119</v>
      </c>
      <c r="L105" s="26"/>
      <c r="M105" s="143" t="s">
        <v>1</v>
      </c>
      <c r="N105" s="144" t="s">
        <v>37</v>
      </c>
      <c r="O105" s="45"/>
      <c r="P105" s="145">
        <f>O105*H105</f>
        <v>0</v>
      </c>
      <c r="Q105" s="145">
        <v>0</v>
      </c>
      <c r="R105" s="145">
        <f>Q105*H105</f>
        <v>0</v>
      </c>
      <c r="S105" s="145">
        <v>0</v>
      </c>
      <c r="T105" s="146">
        <f>S105*H105</f>
        <v>0</v>
      </c>
      <c r="AR105" s="12" t="s">
        <v>120</v>
      </c>
      <c r="AT105" s="12" t="s">
        <v>115</v>
      </c>
      <c r="AU105" s="12" t="s">
        <v>76</v>
      </c>
      <c r="AY105" s="12" t="s">
        <v>112</v>
      </c>
      <c r="BE105" s="147">
        <f>IF(N105="základní",J105,0)</f>
        <v>0</v>
      </c>
      <c r="BF105" s="147">
        <f>IF(N105="snížená",J105,0)</f>
        <v>0</v>
      </c>
      <c r="BG105" s="147">
        <f>IF(N105="zákl. přenesená",J105,0)</f>
        <v>0</v>
      </c>
      <c r="BH105" s="147">
        <f>IF(N105="sníž. přenesená",J105,0)</f>
        <v>0</v>
      </c>
      <c r="BI105" s="147">
        <f>IF(N105="nulová",J105,0)</f>
        <v>0</v>
      </c>
      <c r="BJ105" s="12" t="s">
        <v>74</v>
      </c>
      <c r="BK105" s="147">
        <f>ROUND(I105*H105,2)</f>
        <v>0</v>
      </c>
      <c r="BL105" s="12" t="s">
        <v>120</v>
      </c>
      <c r="BM105" s="12" t="s">
        <v>163</v>
      </c>
    </row>
    <row r="106" spans="2:65" s="1" customFormat="1" ht="39" x14ac:dyDescent="0.2">
      <c r="B106" s="26"/>
      <c r="D106" s="148" t="s">
        <v>122</v>
      </c>
      <c r="F106" s="149" t="s">
        <v>164</v>
      </c>
      <c r="I106" s="80"/>
      <c r="L106" s="26"/>
      <c r="M106" s="150"/>
      <c r="N106" s="45"/>
      <c r="O106" s="45"/>
      <c r="P106" s="45"/>
      <c r="Q106" s="45"/>
      <c r="R106" s="45"/>
      <c r="S106" s="45"/>
      <c r="T106" s="46"/>
      <c r="AT106" s="12" t="s">
        <v>122</v>
      </c>
      <c r="AU106" s="12" t="s">
        <v>76</v>
      </c>
    </row>
    <row r="107" spans="2:65" s="1" customFormat="1" ht="16.5" customHeight="1" x14ac:dyDescent="0.2">
      <c r="B107" s="135"/>
      <c r="C107" s="136" t="s">
        <v>175</v>
      </c>
      <c r="D107" s="136" t="s">
        <v>115</v>
      </c>
      <c r="E107" s="137" t="s">
        <v>166</v>
      </c>
      <c r="F107" s="138" t="s">
        <v>167</v>
      </c>
      <c r="G107" s="139" t="s">
        <v>126</v>
      </c>
      <c r="H107" s="140">
        <v>0.8</v>
      </c>
      <c r="I107" s="141"/>
      <c r="J107" s="142">
        <f>ROUND(I107*H107,2)</f>
        <v>0</v>
      </c>
      <c r="K107" s="138" t="s">
        <v>119</v>
      </c>
      <c r="L107" s="26"/>
      <c r="M107" s="143" t="s">
        <v>1</v>
      </c>
      <c r="N107" s="144" t="s">
        <v>37</v>
      </c>
      <c r="O107" s="45"/>
      <c r="P107" s="145">
        <f>O107*H107</f>
        <v>0</v>
      </c>
      <c r="Q107" s="145">
        <v>0</v>
      </c>
      <c r="R107" s="145">
        <f>Q107*H107</f>
        <v>0</v>
      </c>
      <c r="S107" s="145">
        <v>0</v>
      </c>
      <c r="T107" s="146">
        <f>S107*H107</f>
        <v>0</v>
      </c>
      <c r="AR107" s="12" t="s">
        <v>120</v>
      </c>
      <c r="AT107" s="12" t="s">
        <v>115</v>
      </c>
      <c r="AU107" s="12" t="s">
        <v>76</v>
      </c>
      <c r="AY107" s="12" t="s">
        <v>112</v>
      </c>
      <c r="BE107" s="147">
        <f>IF(N107="základní",J107,0)</f>
        <v>0</v>
      </c>
      <c r="BF107" s="147">
        <f>IF(N107="snížená",J107,0)</f>
        <v>0</v>
      </c>
      <c r="BG107" s="147">
        <f>IF(N107="zákl. přenesená",J107,0)</f>
        <v>0</v>
      </c>
      <c r="BH107" s="147">
        <f>IF(N107="sníž. přenesená",J107,0)</f>
        <v>0</v>
      </c>
      <c r="BI107" s="147">
        <f>IF(N107="nulová",J107,0)</f>
        <v>0</v>
      </c>
      <c r="BJ107" s="12" t="s">
        <v>74</v>
      </c>
      <c r="BK107" s="147">
        <f>ROUND(I107*H107,2)</f>
        <v>0</v>
      </c>
      <c r="BL107" s="12" t="s">
        <v>120</v>
      </c>
      <c r="BM107" s="12" t="s">
        <v>370</v>
      </c>
    </row>
    <row r="108" spans="2:65" s="1" customFormat="1" ht="39" x14ac:dyDescent="0.2">
      <c r="B108" s="26"/>
      <c r="D108" s="148" t="s">
        <v>122</v>
      </c>
      <c r="F108" s="149" t="s">
        <v>169</v>
      </c>
      <c r="I108" s="80"/>
      <c r="L108" s="26"/>
      <c r="M108" s="150"/>
      <c r="N108" s="45"/>
      <c r="O108" s="45"/>
      <c r="P108" s="45"/>
      <c r="Q108" s="45"/>
      <c r="R108" s="45"/>
      <c r="S108" s="45"/>
      <c r="T108" s="46"/>
      <c r="AT108" s="12" t="s">
        <v>122</v>
      </c>
      <c r="AU108" s="12" t="s">
        <v>76</v>
      </c>
    </row>
    <row r="109" spans="2:65" s="1" customFormat="1" ht="16.5" customHeight="1" x14ac:dyDescent="0.2">
      <c r="B109" s="135"/>
      <c r="C109" s="136" t="s">
        <v>180</v>
      </c>
      <c r="D109" s="136" t="s">
        <v>115</v>
      </c>
      <c r="E109" s="137" t="s">
        <v>176</v>
      </c>
      <c r="F109" s="138" t="s">
        <v>177</v>
      </c>
      <c r="G109" s="139" t="s">
        <v>126</v>
      </c>
      <c r="H109" s="140">
        <v>2.7789999999999999</v>
      </c>
      <c r="I109" s="141"/>
      <c r="J109" s="142">
        <f>ROUND(I109*H109,2)</f>
        <v>0</v>
      </c>
      <c r="K109" s="138" t="s">
        <v>119</v>
      </c>
      <c r="L109" s="26"/>
      <c r="M109" s="143" t="s">
        <v>1</v>
      </c>
      <c r="N109" s="144" t="s">
        <v>37</v>
      </c>
      <c r="O109" s="45"/>
      <c r="P109" s="145">
        <f>O109*H109</f>
        <v>0</v>
      </c>
      <c r="Q109" s="145">
        <v>0</v>
      </c>
      <c r="R109" s="145">
        <f>Q109*H109</f>
        <v>0</v>
      </c>
      <c r="S109" s="145">
        <v>0</v>
      </c>
      <c r="T109" s="146">
        <f>S109*H109</f>
        <v>0</v>
      </c>
      <c r="AR109" s="12" t="s">
        <v>120</v>
      </c>
      <c r="AT109" s="12" t="s">
        <v>115</v>
      </c>
      <c r="AU109" s="12" t="s">
        <v>76</v>
      </c>
      <c r="AY109" s="12" t="s">
        <v>112</v>
      </c>
      <c r="BE109" s="147">
        <f>IF(N109="základní",J109,0)</f>
        <v>0</v>
      </c>
      <c r="BF109" s="147">
        <f>IF(N109="snížená",J109,0)</f>
        <v>0</v>
      </c>
      <c r="BG109" s="147">
        <f>IF(N109="zákl. přenesená",J109,0)</f>
        <v>0</v>
      </c>
      <c r="BH109" s="147">
        <f>IF(N109="sníž. přenesená",J109,0)</f>
        <v>0</v>
      </c>
      <c r="BI109" s="147">
        <f>IF(N109="nulová",J109,0)</f>
        <v>0</v>
      </c>
      <c r="BJ109" s="12" t="s">
        <v>74</v>
      </c>
      <c r="BK109" s="147">
        <f>ROUND(I109*H109,2)</f>
        <v>0</v>
      </c>
      <c r="BL109" s="12" t="s">
        <v>120</v>
      </c>
      <c r="BM109" s="12" t="s">
        <v>178</v>
      </c>
    </row>
    <row r="110" spans="2:65" s="1" customFormat="1" ht="19.5" x14ac:dyDescent="0.2">
      <c r="B110" s="26"/>
      <c r="D110" s="148" t="s">
        <v>122</v>
      </c>
      <c r="F110" s="149" t="s">
        <v>179</v>
      </c>
      <c r="I110" s="80"/>
      <c r="L110" s="26"/>
      <c r="M110" s="150"/>
      <c r="N110" s="45"/>
      <c r="O110" s="45"/>
      <c r="P110" s="45"/>
      <c r="Q110" s="45"/>
      <c r="R110" s="45"/>
      <c r="S110" s="45"/>
      <c r="T110" s="46"/>
      <c r="AT110" s="12" t="s">
        <v>122</v>
      </c>
      <c r="AU110" s="12" t="s">
        <v>76</v>
      </c>
    </row>
    <row r="111" spans="2:65" s="1" customFormat="1" ht="16.5" customHeight="1" x14ac:dyDescent="0.2">
      <c r="B111" s="135"/>
      <c r="C111" s="136" t="s">
        <v>186</v>
      </c>
      <c r="D111" s="136" t="s">
        <v>115</v>
      </c>
      <c r="E111" s="137" t="s">
        <v>181</v>
      </c>
      <c r="F111" s="138" t="s">
        <v>182</v>
      </c>
      <c r="G111" s="139" t="s">
        <v>183</v>
      </c>
      <c r="H111" s="140">
        <v>76</v>
      </c>
      <c r="I111" s="141"/>
      <c r="J111" s="142">
        <f>ROUND(I111*H111,2)</f>
        <v>0</v>
      </c>
      <c r="K111" s="138" t="s">
        <v>119</v>
      </c>
      <c r="L111" s="26"/>
      <c r="M111" s="143" t="s">
        <v>1</v>
      </c>
      <c r="N111" s="144" t="s">
        <v>37</v>
      </c>
      <c r="O111" s="45"/>
      <c r="P111" s="145">
        <f>O111*H111</f>
        <v>0</v>
      </c>
      <c r="Q111" s="145">
        <v>0</v>
      </c>
      <c r="R111" s="145">
        <f>Q111*H111</f>
        <v>0</v>
      </c>
      <c r="S111" s="145">
        <v>0</v>
      </c>
      <c r="T111" s="146">
        <f>S111*H111</f>
        <v>0</v>
      </c>
      <c r="AR111" s="12" t="s">
        <v>120</v>
      </c>
      <c r="AT111" s="12" t="s">
        <v>115</v>
      </c>
      <c r="AU111" s="12" t="s">
        <v>76</v>
      </c>
      <c r="AY111" s="12" t="s">
        <v>112</v>
      </c>
      <c r="BE111" s="147">
        <f>IF(N111="základní",J111,0)</f>
        <v>0</v>
      </c>
      <c r="BF111" s="147">
        <f>IF(N111="snížená",J111,0)</f>
        <v>0</v>
      </c>
      <c r="BG111" s="147">
        <f>IF(N111="zákl. přenesená",J111,0)</f>
        <v>0</v>
      </c>
      <c r="BH111" s="147">
        <f>IF(N111="sníž. přenesená",J111,0)</f>
        <v>0</v>
      </c>
      <c r="BI111" s="147">
        <f>IF(N111="nulová",J111,0)</f>
        <v>0</v>
      </c>
      <c r="BJ111" s="12" t="s">
        <v>74</v>
      </c>
      <c r="BK111" s="147">
        <f>ROUND(I111*H111,2)</f>
        <v>0</v>
      </c>
      <c r="BL111" s="12" t="s">
        <v>120</v>
      </c>
      <c r="BM111" s="12" t="s">
        <v>184</v>
      </c>
    </row>
    <row r="112" spans="2:65" s="1" customFormat="1" ht="39" x14ac:dyDescent="0.2">
      <c r="B112" s="26"/>
      <c r="D112" s="148" t="s">
        <v>122</v>
      </c>
      <c r="F112" s="149" t="s">
        <v>185</v>
      </c>
      <c r="I112" s="80"/>
      <c r="L112" s="26"/>
      <c r="M112" s="150"/>
      <c r="N112" s="45"/>
      <c r="O112" s="45"/>
      <c r="P112" s="45"/>
      <c r="Q112" s="45"/>
      <c r="R112" s="45"/>
      <c r="S112" s="45"/>
      <c r="T112" s="46"/>
      <c r="AT112" s="12" t="s">
        <v>122</v>
      </c>
      <c r="AU112" s="12" t="s">
        <v>76</v>
      </c>
    </row>
    <row r="113" spans="2:65" s="1" customFormat="1" ht="16.5" customHeight="1" x14ac:dyDescent="0.2">
      <c r="B113" s="135"/>
      <c r="C113" s="136" t="s">
        <v>8</v>
      </c>
      <c r="D113" s="136" t="s">
        <v>115</v>
      </c>
      <c r="E113" s="137" t="s">
        <v>187</v>
      </c>
      <c r="F113" s="138" t="s">
        <v>188</v>
      </c>
      <c r="G113" s="139" t="s">
        <v>183</v>
      </c>
      <c r="H113" s="140">
        <v>30</v>
      </c>
      <c r="I113" s="141"/>
      <c r="J113" s="142">
        <f>ROUND(I113*H113,2)</f>
        <v>0</v>
      </c>
      <c r="K113" s="138" t="s">
        <v>119</v>
      </c>
      <c r="L113" s="26"/>
      <c r="M113" s="143" t="s">
        <v>1</v>
      </c>
      <c r="N113" s="144" t="s">
        <v>37</v>
      </c>
      <c r="O113" s="45"/>
      <c r="P113" s="145">
        <f>O113*H113</f>
        <v>0</v>
      </c>
      <c r="Q113" s="145">
        <v>0</v>
      </c>
      <c r="R113" s="145">
        <f>Q113*H113</f>
        <v>0</v>
      </c>
      <c r="S113" s="145">
        <v>0</v>
      </c>
      <c r="T113" s="146">
        <f>S113*H113</f>
        <v>0</v>
      </c>
      <c r="AR113" s="12" t="s">
        <v>120</v>
      </c>
      <c r="AT113" s="12" t="s">
        <v>115</v>
      </c>
      <c r="AU113" s="12" t="s">
        <v>76</v>
      </c>
      <c r="AY113" s="12" t="s">
        <v>112</v>
      </c>
      <c r="BE113" s="147">
        <f>IF(N113="základní",J113,0)</f>
        <v>0</v>
      </c>
      <c r="BF113" s="147">
        <f>IF(N113="snížená",J113,0)</f>
        <v>0</v>
      </c>
      <c r="BG113" s="147">
        <f>IF(N113="zákl. přenesená",J113,0)</f>
        <v>0</v>
      </c>
      <c r="BH113" s="147">
        <f>IF(N113="sníž. přenesená",J113,0)</f>
        <v>0</v>
      </c>
      <c r="BI113" s="147">
        <f>IF(N113="nulová",J113,0)</f>
        <v>0</v>
      </c>
      <c r="BJ113" s="12" t="s">
        <v>74</v>
      </c>
      <c r="BK113" s="147">
        <f>ROUND(I113*H113,2)</f>
        <v>0</v>
      </c>
      <c r="BL113" s="12" t="s">
        <v>120</v>
      </c>
      <c r="BM113" s="12" t="s">
        <v>189</v>
      </c>
    </row>
    <row r="114" spans="2:65" s="1" customFormat="1" ht="39" x14ac:dyDescent="0.2">
      <c r="B114" s="26"/>
      <c r="D114" s="148" t="s">
        <v>122</v>
      </c>
      <c r="F114" s="149" t="s">
        <v>190</v>
      </c>
      <c r="I114" s="80"/>
      <c r="L114" s="26"/>
      <c r="M114" s="150"/>
      <c r="N114" s="45"/>
      <c r="O114" s="45"/>
      <c r="P114" s="45"/>
      <c r="Q114" s="45"/>
      <c r="R114" s="45"/>
      <c r="S114" s="45"/>
      <c r="T114" s="46"/>
      <c r="AT114" s="12" t="s">
        <v>122</v>
      </c>
      <c r="AU114" s="12" t="s">
        <v>76</v>
      </c>
    </row>
    <row r="115" spans="2:65" s="1" customFormat="1" ht="16.5" customHeight="1" x14ac:dyDescent="0.2">
      <c r="B115" s="135"/>
      <c r="C115" s="136" t="s">
        <v>195</v>
      </c>
      <c r="D115" s="136" t="s">
        <v>115</v>
      </c>
      <c r="E115" s="137" t="s">
        <v>191</v>
      </c>
      <c r="F115" s="138" t="s">
        <v>192</v>
      </c>
      <c r="G115" s="139" t="s">
        <v>183</v>
      </c>
      <c r="H115" s="140">
        <v>16</v>
      </c>
      <c r="I115" s="141"/>
      <c r="J115" s="142">
        <f>ROUND(I115*H115,2)</f>
        <v>0</v>
      </c>
      <c r="K115" s="138" t="s">
        <v>119</v>
      </c>
      <c r="L115" s="26"/>
      <c r="M115" s="143" t="s">
        <v>1</v>
      </c>
      <c r="N115" s="144" t="s">
        <v>37</v>
      </c>
      <c r="O115" s="45"/>
      <c r="P115" s="145">
        <f>O115*H115</f>
        <v>0</v>
      </c>
      <c r="Q115" s="145">
        <v>0</v>
      </c>
      <c r="R115" s="145">
        <f>Q115*H115</f>
        <v>0</v>
      </c>
      <c r="S115" s="145">
        <v>0</v>
      </c>
      <c r="T115" s="146">
        <f>S115*H115</f>
        <v>0</v>
      </c>
      <c r="AR115" s="12" t="s">
        <v>120</v>
      </c>
      <c r="AT115" s="12" t="s">
        <v>115</v>
      </c>
      <c r="AU115" s="12" t="s">
        <v>76</v>
      </c>
      <c r="AY115" s="12" t="s">
        <v>112</v>
      </c>
      <c r="BE115" s="147">
        <f>IF(N115="základní",J115,0)</f>
        <v>0</v>
      </c>
      <c r="BF115" s="147">
        <f>IF(N115="snížená",J115,0)</f>
        <v>0</v>
      </c>
      <c r="BG115" s="147">
        <f>IF(N115="zákl. přenesená",J115,0)</f>
        <v>0</v>
      </c>
      <c r="BH115" s="147">
        <f>IF(N115="sníž. přenesená",J115,0)</f>
        <v>0</v>
      </c>
      <c r="BI115" s="147">
        <f>IF(N115="nulová",J115,0)</f>
        <v>0</v>
      </c>
      <c r="BJ115" s="12" t="s">
        <v>74</v>
      </c>
      <c r="BK115" s="147">
        <f>ROUND(I115*H115,2)</f>
        <v>0</v>
      </c>
      <c r="BL115" s="12" t="s">
        <v>120</v>
      </c>
      <c r="BM115" s="12" t="s">
        <v>193</v>
      </c>
    </row>
    <row r="116" spans="2:65" s="1" customFormat="1" ht="29.25" x14ac:dyDescent="0.2">
      <c r="B116" s="26"/>
      <c r="D116" s="148" t="s">
        <v>122</v>
      </c>
      <c r="F116" s="149" t="s">
        <v>194</v>
      </c>
      <c r="I116" s="80"/>
      <c r="L116" s="26"/>
      <c r="M116" s="150"/>
      <c r="N116" s="45"/>
      <c r="O116" s="45"/>
      <c r="P116" s="45"/>
      <c r="Q116" s="45"/>
      <c r="R116" s="45"/>
      <c r="S116" s="45"/>
      <c r="T116" s="46"/>
      <c r="AT116" s="12" t="s">
        <v>122</v>
      </c>
      <c r="AU116" s="12" t="s">
        <v>76</v>
      </c>
    </row>
    <row r="117" spans="2:65" s="1" customFormat="1" ht="16.5" customHeight="1" x14ac:dyDescent="0.2">
      <c r="B117" s="135"/>
      <c r="C117" s="136" t="s">
        <v>200</v>
      </c>
      <c r="D117" s="136" t="s">
        <v>115</v>
      </c>
      <c r="E117" s="137" t="s">
        <v>196</v>
      </c>
      <c r="F117" s="138" t="s">
        <v>197</v>
      </c>
      <c r="G117" s="139" t="s">
        <v>146</v>
      </c>
      <c r="H117" s="140">
        <v>5940</v>
      </c>
      <c r="I117" s="141"/>
      <c r="J117" s="142">
        <f>ROUND(I117*H117,2)</f>
        <v>0</v>
      </c>
      <c r="K117" s="138" t="s">
        <v>119</v>
      </c>
      <c r="L117" s="26"/>
      <c r="M117" s="143" t="s">
        <v>1</v>
      </c>
      <c r="N117" s="144" t="s">
        <v>37</v>
      </c>
      <c r="O117" s="45"/>
      <c r="P117" s="145">
        <f>O117*H117</f>
        <v>0</v>
      </c>
      <c r="Q117" s="145">
        <v>0</v>
      </c>
      <c r="R117" s="145">
        <f>Q117*H117</f>
        <v>0</v>
      </c>
      <c r="S117" s="145">
        <v>0</v>
      </c>
      <c r="T117" s="146">
        <f>S117*H117</f>
        <v>0</v>
      </c>
      <c r="AR117" s="12" t="s">
        <v>120</v>
      </c>
      <c r="AT117" s="12" t="s">
        <v>115</v>
      </c>
      <c r="AU117" s="12" t="s">
        <v>76</v>
      </c>
      <c r="AY117" s="12" t="s">
        <v>112</v>
      </c>
      <c r="BE117" s="147">
        <f>IF(N117="základní",J117,0)</f>
        <v>0</v>
      </c>
      <c r="BF117" s="147">
        <f>IF(N117="snížená",J117,0)</f>
        <v>0</v>
      </c>
      <c r="BG117" s="147">
        <f>IF(N117="zákl. přenesená",J117,0)</f>
        <v>0</v>
      </c>
      <c r="BH117" s="147">
        <f>IF(N117="sníž. přenesená",J117,0)</f>
        <v>0</v>
      </c>
      <c r="BI117" s="147">
        <f>IF(N117="nulová",J117,0)</f>
        <v>0</v>
      </c>
      <c r="BJ117" s="12" t="s">
        <v>74</v>
      </c>
      <c r="BK117" s="147">
        <f>ROUND(I117*H117,2)</f>
        <v>0</v>
      </c>
      <c r="BL117" s="12" t="s">
        <v>120</v>
      </c>
      <c r="BM117" s="12" t="s">
        <v>198</v>
      </c>
    </row>
    <row r="118" spans="2:65" s="1" customFormat="1" ht="29.25" x14ac:dyDescent="0.2">
      <c r="B118" s="26"/>
      <c r="D118" s="148" t="s">
        <v>122</v>
      </c>
      <c r="F118" s="149" t="s">
        <v>199</v>
      </c>
      <c r="I118" s="80"/>
      <c r="L118" s="26"/>
      <c r="M118" s="150"/>
      <c r="N118" s="45"/>
      <c r="O118" s="45"/>
      <c r="P118" s="45"/>
      <c r="Q118" s="45"/>
      <c r="R118" s="45"/>
      <c r="S118" s="45"/>
      <c r="T118" s="46"/>
      <c r="AT118" s="12" t="s">
        <v>122</v>
      </c>
      <c r="AU118" s="12" t="s">
        <v>76</v>
      </c>
    </row>
    <row r="119" spans="2:65" s="1" customFormat="1" ht="16.5" customHeight="1" x14ac:dyDescent="0.2">
      <c r="B119" s="135"/>
      <c r="C119" s="136" t="s">
        <v>205</v>
      </c>
      <c r="D119" s="136" t="s">
        <v>115</v>
      </c>
      <c r="E119" s="137" t="s">
        <v>201</v>
      </c>
      <c r="F119" s="138" t="s">
        <v>202</v>
      </c>
      <c r="G119" s="139" t="s">
        <v>146</v>
      </c>
      <c r="H119" s="140">
        <v>5940</v>
      </c>
      <c r="I119" s="141"/>
      <c r="J119" s="142">
        <f>ROUND(I119*H119,2)</f>
        <v>0</v>
      </c>
      <c r="K119" s="138" t="s">
        <v>119</v>
      </c>
      <c r="L119" s="26"/>
      <c r="M119" s="143" t="s">
        <v>1</v>
      </c>
      <c r="N119" s="144" t="s">
        <v>37</v>
      </c>
      <c r="O119" s="45"/>
      <c r="P119" s="145">
        <f>O119*H119</f>
        <v>0</v>
      </c>
      <c r="Q119" s="145">
        <v>0</v>
      </c>
      <c r="R119" s="145">
        <f>Q119*H119</f>
        <v>0</v>
      </c>
      <c r="S119" s="145">
        <v>0</v>
      </c>
      <c r="T119" s="146">
        <f>S119*H119</f>
        <v>0</v>
      </c>
      <c r="AR119" s="12" t="s">
        <v>120</v>
      </c>
      <c r="AT119" s="12" t="s">
        <v>115</v>
      </c>
      <c r="AU119" s="12" t="s">
        <v>76</v>
      </c>
      <c r="AY119" s="12" t="s">
        <v>112</v>
      </c>
      <c r="BE119" s="147">
        <f>IF(N119="základní",J119,0)</f>
        <v>0</v>
      </c>
      <c r="BF119" s="147">
        <f>IF(N119="snížená",J119,0)</f>
        <v>0</v>
      </c>
      <c r="BG119" s="147">
        <f>IF(N119="zákl. přenesená",J119,0)</f>
        <v>0</v>
      </c>
      <c r="BH119" s="147">
        <f>IF(N119="sníž. přenesená",J119,0)</f>
        <v>0</v>
      </c>
      <c r="BI119" s="147">
        <f>IF(N119="nulová",J119,0)</f>
        <v>0</v>
      </c>
      <c r="BJ119" s="12" t="s">
        <v>74</v>
      </c>
      <c r="BK119" s="147">
        <f>ROUND(I119*H119,2)</f>
        <v>0</v>
      </c>
      <c r="BL119" s="12" t="s">
        <v>120</v>
      </c>
      <c r="BM119" s="12" t="s">
        <v>203</v>
      </c>
    </row>
    <row r="120" spans="2:65" s="1" customFormat="1" ht="29.25" x14ac:dyDescent="0.2">
      <c r="B120" s="26"/>
      <c r="D120" s="148" t="s">
        <v>122</v>
      </c>
      <c r="F120" s="149" t="s">
        <v>204</v>
      </c>
      <c r="I120" s="80"/>
      <c r="L120" s="26"/>
      <c r="M120" s="150"/>
      <c r="N120" s="45"/>
      <c r="O120" s="45"/>
      <c r="P120" s="45"/>
      <c r="Q120" s="45"/>
      <c r="R120" s="45"/>
      <c r="S120" s="45"/>
      <c r="T120" s="46"/>
      <c r="AT120" s="12" t="s">
        <v>122</v>
      </c>
      <c r="AU120" s="12" t="s">
        <v>76</v>
      </c>
    </row>
    <row r="121" spans="2:65" s="1" customFormat="1" ht="16.5" customHeight="1" x14ac:dyDescent="0.2">
      <c r="B121" s="135"/>
      <c r="C121" s="136" t="s">
        <v>210</v>
      </c>
      <c r="D121" s="136" t="s">
        <v>115</v>
      </c>
      <c r="E121" s="137" t="s">
        <v>371</v>
      </c>
      <c r="F121" s="138" t="s">
        <v>372</v>
      </c>
      <c r="G121" s="139" t="s">
        <v>152</v>
      </c>
      <c r="H121" s="140">
        <v>27</v>
      </c>
      <c r="I121" s="141"/>
      <c r="J121" s="142">
        <f>ROUND(I121*H121,2)</f>
        <v>0</v>
      </c>
      <c r="K121" s="138" t="s">
        <v>119</v>
      </c>
      <c r="L121" s="26"/>
      <c r="M121" s="143" t="s">
        <v>1</v>
      </c>
      <c r="N121" s="144" t="s">
        <v>37</v>
      </c>
      <c r="O121" s="45"/>
      <c r="P121" s="145">
        <f>O121*H121</f>
        <v>0</v>
      </c>
      <c r="Q121" s="145">
        <v>0</v>
      </c>
      <c r="R121" s="145">
        <f>Q121*H121</f>
        <v>0</v>
      </c>
      <c r="S121" s="145">
        <v>0</v>
      </c>
      <c r="T121" s="146">
        <f>S121*H121</f>
        <v>0</v>
      </c>
      <c r="AR121" s="12" t="s">
        <v>120</v>
      </c>
      <c r="AT121" s="12" t="s">
        <v>115</v>
      </c>
      <c r="AU121" s="12" t="s">
        <v>76</v>
      </c>
      <c r="AY121" s="12" t="s">
        <v>112</v>
      </c>
      <c r="BE121" s="147">
        <f>IF(N121="základní",J121,0)</f>
        <v>0</v>
      </c>
      <c r="BF121" s="147">
        <f>IF(N121="snížená",J121,0)</f>
        <v>0</v>
      </c>
      <c r="BG121" s="147">
        <f>IF(N121="zákl. přenesená",J121,0)</f>
        <v>0</v>
      </c>
      <c r="BH121" s="147">
        <f>IF(N121="sníž. přenesená",J121,0)</f>
        <v>0</v>
      </c>
      <c r="BI121" s="147">
        <f>IF(N121="nulová",J121,0)</f>
        <v>0</v>
      </c>
      <c r="BJ121" s="12" t="s">
        <v>74</v>
      </c>
      <c r="BK121" s="147">
        <f>ROUND(I121*H121,2)</f>
        <v>0</v>
      </c>
      <c r="BL121" s="12" t="s">
        <v>120</v>
      </c>
      <c r="BM121" s="12" t="s">
        <v>373</v>
      </c>
    </row>
    <row r="122" spans="2:65" s="1" customFormat="1" ht="19.5" x14ac:dyDescent="0.2">
      <c r="B122" s="26"/>
      <c r="D122" s="148" t="s">
        <v>122</v>
      </c>
      <c r="F122" s="149" t="s">
        <v>374</v>
      </c>
      <c r="I122" s="80"/>
      <c r="L122" s="26"/>
      <c r="M122" s="150"/>
      <c r="N122" s="45"/>
      <c r="O122" s="45"/>
      <c r="P122" s="45"/>
      <c r="Q122" s="45"/>
      <c r="R122" s="45"/>
      <c r="S122" s="45"/>
      <c r="T122" s="46"/>
      <c r="AT122" s="12" t="s">
        <v>122</v>
      </c>
      <c r="AU122" s="12" t="s">
        <v>76</v>
      </c>
    </row>
    <row r="123" spans="2:65" s="1" customFormat="1" ht="16.5" customHeight="1" x14ac:dyDescent="0.2">
      <c r="B123" s="135"/>
      <c r="C123" s="136" t="s">
        <v>215</v>
      </c>
      <c r="D123" s="136" t="s">
        <v>115</v>
      </c>
      <c r="E123" s="137" t="s">
        <v>375</v>
      </c>
      <c r="F123" s="138" t="s">
        <v>376</v>
      </c>
      <c r="G123" s="139" t="s">
        <v>152</v>
      </c>
      <c r="H123" s="140">
        <v>27</v>
      </c>
      <c r="I123" s="141"/>
      <c r="J123" s="142">
        <f>ROUND(I123*H123,2)</f>
        <v>0</v>
      </c>
      <c r="K123" s="138" t="s">
        <v>119</v>
      </c>
      <c r="L123" s="26"/>
      <c r="M123" s="143" t="s">
        <v>1</v>
      </c>
      <c r="N123" s="144" t="s">
        <v>37</v>
      </c>
      <c r="O123" s="45"/>
      <c r="P123" s="145">
        <f>O123*H123</f>
        <v>0</v>
      </c>
      <c r="Q123" s="145">
        <v>0</v>
      </c>
      <c r="R123" s="145">
        <f>Q123*H123</f>
        <v>0</v>
      </c>
      <c r="S123" s="145">
        <v>0</v>
      </c>
      <c r="T123" s="146">
        <f>S123*H123</f>
        <v>0</v>
      </c>
      <c r="AR123" s="12" t="s">
        <v>120</v>
      </c>
      <c r="AT123" s="12" t="s">
        <v>115</v>
      </c>
      <c r="AU123" s="12" t="s">
        <v>76</v>
      </c>
      <c r="AY123" s="12" t="s">
        <v>112</v>
      </c>
      <c r="BE123" s="147">
        <f>IF(N123="základní",J123,0)</f>
        <v>0</v>
      </c>
      <c r="BF123" s="147">
        <f>IF(N123="snížená",J123,0)</f>
        <v>0</v>
      </c>
      <c r="BG123" s="147">
        <f>IF(N123="zákl. přenesená",J123,0)</f>
        <v>0</v>
      </c>
      <c r="BH123" s="147">
        <f>IF(N123="sníž. přenesená",J123,0)</f>
        <v>0</v>
      </c>
      <c r="BI123" s="147">
        <f>IF(N123="nulová",J123,0)</f>
        <v>0</v>
      </c>
      <c r="BJ123" s="12" t="s">
        <v>74</v>
      </c>
      <c r="BK123" s="147">
        <f>ROUND(I123*H123,2)</f>
        <v>0</v>
      </c>
      <c r="BL123" s="12" t="s">
        <v>120</v>
      </c>
      <c r="BM123" s="12" t="s">
        <v>377</v>
      </c>
    </row>
    <row r="124" spans="2:65" s="1" customFormat="1" ht="19.5" x14ac:dyDescent="0.2">
      <c r="B124" s="26"/>
      <c r="D124" s="148" t="s">
        <v>122</v>
      </c>
      <c r="F124" s="149" t="s">
        <v>378</v>
      </c>
      <c r="I124" s="80"/>
      <c r="L124" s="26"/>
      <c r="M124" s="150"/>
      <c r="N124" s="45"/>
      <c r="O124" s="45"/>
      <c r="P124" s="45"/>
      <c r="Q124" s="45"/>
      <c r="R124" s="45"/>
      <c r="S124" s="45"/>
      <c r="T124" s="46"/>
      <c r="AT124" s="12" t="s">
        <v>122</v>
      </c>
      <c r="AU124" s="12" t="s">
        <v>76</v>
      </c>
    </row>
    <row r="125" spans="2:65" s="1" customFormat="1" ht="16.5" customHeight="1" x14ac:dyDescent="0.2">
      <c r="B125" s="135"/>
      <c r="C125" s="136" t="s">
        <v>7</v>
      </c>
      <c r="D125" s="136" t="s">
        <v>115</v>
      </c>
      <c r="E125" s="137" t="s">
        <v>206</v>
      </c>
      <c r="F125" s="138" t="s">
        <v>207</v>
      </c>
      <c r="G125" s="139" t="s">
        <v>152</v>
      </c>
      <c r="H125" s="140">
        <v>38</v>
      </c>
      <c r="I125" s="141"/>
      <c r="J125" s="142">
        <f>ROUND(I125*H125,2)</f>
        <v>0</v>
      </c>
      <c r="K125" s="138" t="s">
        <v>119</v>
      </c>
      <c r="L125" s="26"/>
      <c r="M125" s="143" t="s">
        <v>1</v>
      </c>
      <c r="N125" s="144" t="s">
        <v>37</v>
      </c>
      <c r="O125" s="45"/>
      <c r="P125" s="145">
        <f>O125*H125</f>
        <v>0</v>
      </c>
      <c r="Q125" s="145">
        <v>0</v>
      </c>
      <c r="R125" s="145">
        <f>Q125*H125</f>
        <v>0</v>
      </c>
      <c r="S125" s="145">
        <v>0</v>
      </c>
      <c r="T125" s="146">
        <f>S125*H125</f>
        <v>0</v>
      </c>
      <c r="AR125" s="12" t="s">
        <v>120</v>
      </c>
      <c r="AT125" s="12" t="s">
        <v>115</v>
      </c>
      <c r="AU125" s="12" t="s">
        <v>76</v>
      </c>
      <c r="AY125" s="12" t="s">
        <v>112</v>
      </c>
      <c r="BE125" s="147">
        <f>IF(N125="základní",J125,0)</f>
        <v>0</v>
      </c>
      <c r="BF125" s="147">
        <f>IF(N125="snížená",J125,0)</f>
        <v>0</v>
      </c>
      <c r="BG125" s="147">
        <f>IF(N125="zákl. přenesená",J125,0)</f>
        <v>0</v>
      </c>
      <c r="BH125" s="147">
        <f>IF(N125="sníž. přenesená",J125,0)</f>
        <v>0</v>
      </c>
      <c r="BI125" s="147">
        <f>IF(N125="nulová",J125,0)</f>
        <v>0</v>
      </c>
      <c r="BJ125" s="12" t="s">
        <v>74</v>
      </c>
      <c r="BK125" s="147">
        <f>ROUND(I125*H125,2)</f>
        <v>0</v>
      </c>
      <c r="BL125" s="12" t="s">
        <v>120</v>
      </c>
      <c r="BM125" s="12" t="s">
        <v>208</v>
      </c>
    </row>
    <row r="126" spans="2:65" s="1" customFormat="1" ht="19.5" x14ac:dyDescent="0.2">
      <c r="B126" s="26"/>
      <c r="D126" s="148" t="s">
        <v>122</v>
      </c>
      <c r="F126" s="149" t="s">
        <v>209</v>
      </c>
      <c r="I126" s="80"/>
      <c r="L126" s="26"/>
      <c r="M126" s="150"/>
      <c r="N126" s="45"/>
      <c r="O126" s="45"/>
      <c r="P126" s="45"/>
      <c r="Q126" s="45"/>
      <c r="R126" s="45"/>
      <c r="S126" s="45"/>
      <c r="T126" s="46"/>
      <c r="AT126" s="12" t="s">
        <v>122</v>
      </c>
      <c r="AU126" s="12" t="s">
        <v>76</v>
      </c>
    </row>
    <row r="127" spans="2:65" s="1" customFormat="1" ht="16.5" customHeight="1" x14ac:dyDescent="0.2">
      <c r="B127" s="135"/>
      <c r="C127" s="151" t="s">
        <v>224</v>
      </c>
      <c r="D127" s="151" t="s">
        <v>211</v>
      </c>
      <c r="E127" s="152" t="s">
        <v>212</v>
      </c>
      <c r="F127" s="153" t="s">
        <v>213</v>
      </c>
      <c r="G127" s="154" t="s">
        <v>152</v>
      </c>
      <c r="H127" s="155">
        <v>76</v>
      </c>
      <c r="I127" s="156"/>
      <c r="J127" s="157">
        <f>ROUND(I127*H127,2)</f>
        <v>0</v>
      </c>
      <c r="K127" s="153" t="s">
        <v>119</v>
      </c>
      <c r="L127" s="158"/>
      <c r="M127" s="159" t="s">
        <v>1</v>
      </c>
      <c r="N127" s="160" t="s">
        <v>37</v>
      </c>
      <c r="O127" s="45"/>
      <c r="P127" s="145">
        <f>O127*H127</f>
        <v>0</v>
      </c>
      <c r="Q127" s="145">
        <v>5.6000000000000001E-2</v>
      </c>
      <c r="R127" s="145">
        <f>Q127*H127</f>
        <v>4.2560000000000002</v>
      </c>
      <c r="S127" s="145">
        <v>0</v>
      </c>
      <c r="T127" s="146">
        <f>S127*H127</f>
        <v>0</v>
      </c>
      <c r="AR127" s="12" t="s">
        <v>155</v>
      </c>
      <c r="AT127" s="12" t="s">
        <v>211</v>
      </c>
      <c r="AU127" s="12" t="s">
        <v>76</v>
      </c>
      <c r="AY127" s="12" t="s">
        <v>112</v>
      </c>
      <c r="BE127" s="147">
        <f>IF(N127="základní",J127,0)</f>
        <v>0</v>
      </c>
      <c r="BF127" s="147">
        <f>IF(N127="snížená",J127,0)</f>
        <v>0</v>
      </c>
      <c r="BG127" s="147">
        <f>IF(N127="zákl. přenesená",J127,0)</f>
        <v>0</v>
      </c>
      <c r="BH127" s="147">
        <f>IF(N127="sníž. přenesená",J127,0)</f>
        <v>0</v>
      </c>
      <c r="BI127" s="147">
        <f>IF(N127="nulová",J127,0)</f>
        <v>0</v>
      </c>
      <c r="BJ127" s="12" t="s">
        <v>74</v>
      </c>
      <c r="BK127" s="147">
        <f>ROUND(I127*H127,2)</f>
        <v>0</v>
      </c>
      <c r="BL127" s="12" t="s">
        <v>120</v>
      </c>
      <c r="BM127" s="12" t="s">
        <v>214</v>
      </c>
    </row>
    <row r="128" spans="2:65" s="1" customFormat="1" x14ac:dyDescent="0.2">
      <c r="B128" s="26"/>
      <c r="D128" s="148" t="s">
        <v>122</v>
      </c>
      <c r="F128" s="149" t="s">
        <v>213</v>
      </c>
      <c r="I128" s="80"/>
      <c r="L128" s="26"/>
      <c r="M128" s="150"/>
      <c r="N128" s="45"/>
      <c r="O128" s="45"/>
      <c r="P128" s="45"/>
      <c r="Q128" s="45"/>
      <c r="R128" s="45"/>
      <c r="S128" s="45"/>
      <c r="T128" s="46"/>
      <c r="AT128" s="12" t="s">
        <v>122</v>
      </c>
      <c r="AU128" s="12" t="s">
        <v>76</v>
      </c>
    </row>
    <row r="129" spans="2:65" s="1" customFormat="1" ht="16.5" customHeight="1" x14ac:dyDescent="0.2">
      <c r="B129" s="135"/>
      <c r="C129" s="136" t="s">
        <v>229</v>
      </c>
      <c r="D129" s="136" t="s">
        <v>115</v>
      </c>
      <c r="E129" s="137" t="s">
        <v>216</v>
      </c>
      <c r="F129" s="138" t="s">
        <v>217</v>
      </c>
      <c r="G129" s="139" t="s">
        <v>146</v>
      </c>
      <c r="H129" s="140">
        <v>9.6</v>
      </c>
      <c r="I129" s="141"/>
      <c r="J129" s="142">
        <f>ROUND(I129*H129,2)</f>
        <v>0</v>
      </c>
      <c r="K129" s="138" t="s">
        <v>119</v>
      </c>
      <c r="L129" s="26"/>
      <c r="M129" s="143" t="s">
        <v>1</v>
      </c>
      <c r="N129" s="144" t="s">
        <v>37</v>
      </c>
      <c r="O129" s="45"/>
      <c r="P129" s="145">
        <f>O129*H129</f>
        <v>0</v>
      </c>
      <c r="Q129" s="145">
        <v>0</v>
      </c>
      <c r="R129" s="145">
        <f>Q129*H129</f>
        <v>0</v>
      </c>
      <c r="S129" s="145">
        <v>0</v>
      </c>
      <c r="T129" s="146">
        <f>S129*H129</f>
        <v>0</v>
      </c>
      <c r="AR129" s="12" t="s">
        <v>120</v>
      </c>
      <c r="AT129" s="12" t="s">
        <v>115</v>
      </c>
      <c r="AU129" s="12" t="s">
        <v>76</v>
      </c>
      <c r="AY129" s="12" t="s">
        <v>112</v>
      </c>
      <c r="BE129" s="147">
        <f>IF(N129="základní",J129,0)</f>
        <v>0</v>
      </c>
      <c r="BF129" s="147">
        <f>IF(N129="snížená",J129,0)</f>
        <v>0</v>
      </c>
      <c r="BG129" s="147">
        <f>IF(N129="zákl. přenesená",J129,0)</f>
        <v>0</v>
      </c>
      <c r="BH129" s="147">
        <f>IF(N129="sníž. přenesená",J129,0)</f>
        <v>0</v>
      </c>
      <c r="BI129" s="147">
        <f>IF(N129="nulová",J129,0)</f>
        <v>0</v>
      </c>
      <c r="BJ129" s="12" t="s">
        <v>74</v>
      </c>
      <c r="BK129" s="147">
        <f>ROUND(I129*H129,2)</f>
        <v>0</v>
      </c>
      <c r="BL129" s="12" t="s">
        <v>120</v>
      </c>
      <c r="BM129" s="12" t="s">
        <v>218</v>
      </c>
    </row>
    <row r="130" spans="2:65" s="1" customFormat="1" ht="19.5" x14ac:dyDescent="0.2">
      <c r="B130" s="26"/>
      <c r="D130" s="148" t="s">
        <v>122</v>
      </c>
      <c r="F130" s="149" t="s">
        <v>219</v>
      </c>
      <c r="I130" s="80"/>
      <c r="L130" s="26"/>
      <c r="M130" s="150"/>
      <c r="N130" s="45"/>
      <c r="O130" s="45"/>
      <c r="P130" s="45"/>
      <c r="Q130" s="45"/>
      <c r="R130" s="45"/>
      <c r="S130" s="45"/>
      <c r="T130" s="46"/>
      <c r="AT130" s="12" t="s">
        <v>122</v>
      </c>
      <c r="AU130" s="12" t="s">
        <v>76</v>
      </c>
    </row>
    <row r="131" spans="2:65" s="1" customFormat="1" ht="16.5" customHeight="1" x14ac:dyDescent="0.2">
      <c r="B131" s="135"/>
      <c r="C131" s="136" t="s">
        <v>234</v>
      </c>
      <c r="D131" s="136" t="s">
        <v>115</v>
      </c>
      <c r="E131" s="137" t="s">
        <v>225</v>
      </c>
      <c r="F131" s="138" t="s">
        <v>226</v>
      </c>
      <c r="G131" s="139" t="s">
        <v>146</v>
      </c>
      <c r="H131" s="140">
        <v>9.6</v>
      </c>
      <c r="I131" s="141"/>
      <c r="J131" s="142">
        <f>ROUND(I131*H131,2)</f>
        <v>0</v>
      </c>
      <c r="K131" s="138" t="s">
        <v>119</v>
      </c>
      <c r="L131" s="26"/>
      <c r="M131" s="143" t="s">
        <v>1</v>
      </c>
      <c r="N131" s="144" t="s">
        <v>37</v>
      </c>
      <c r="O131" s="45"/>
      <c r="P131" s="145">
        <f>O131*H131</f>
        <v>0</v>
      </c>
      <c r="Q131" s="145">
        <v>0</v>
      </c>
      <c r="R131" s="145">
        <f>Q131*H131</f>
        <v>0</v>
      </c>
      <c r="S131" s="145">
        <v>0</v>
      </c>
      <c r="T131" s="146">
        <f>S131*H131</f>
        <v>0</v>
      </c>
      <c r="AR131" s="12" t="s">
        <v>120</v>
      </c>
      <c r="AT131" s="12" t="s">
        <v>115</v>
      </c>
      <c r="AU131" s="12" t="s">
        <v>76</v>
      </c>
      <c r="AY131" s="12" t="s">
        <v>112</v>
      </c>
      <c r="BE131" s="147">
        <f>IF(N131="základní",J131,0)</f>
        <v>0</v>
      </c>
      <c r="BF131" s="147">
        <f>IF(N131="snížená",J131,0)</f>
        <v>0</v>
      </c>
      <c r="BG131" s="147">
        <f>IF(N131="zákl. přenesená",J131,0)</f>
        <v>0</v>
      </c>
      <c r="BH131" s="147">
        <f>IF(N131="sníž. přenesená",J131,0)</f>
        <v>0</v>
      </c>
      <c r="BI131" s="147">
        <f>IF(N131="nulová",J131,0)</f>
        <v>0</v>
      </c>
      <c r="BJ131" s="12" t="s">
        <v>74</v>
      </c>
      <c r="BK131" s="147">
        <f>ROUND(I131*H131,2)</f>
        <v>0</v>
      </c>
      <c r="BL131" s="12" t="s">
        <v>120</v>
      </c>
      <c r="BM131" s="12" t="s">
        <v>227</v>
      </c>
    </row>
    <row r="132" spans="2:65" s="1" customFormat="1" ht="19.5" x14ac:dyDescent="0.2">
      <c r="B132" s="26"/>
      <c r="D132" s="148" t="s">
        <v>122</v>
      </c>
      <c r="F132" s="149" t="s">
        <v>228</v>
      </c>
      <c r="I132" s="80"/>
      <c r="L132" s="26"/>
      <c r="M132" s="150"/>
      <c r="N132" s="45"/>
      <c r="O132" s="45"/>
      <c r="P132" s="45"/>
      <c r="Q132" s="45"/>
      <c r="R132" s="45"/>
      <c r="S132" s="45"/>
      <c r="T132" s="46"/>
      <c r="AT132" s="12" t="s">
        <v>122</v>
      </c>
      <c r="AU132" s="12" t="s">
        <v>76</v>
      </c>
    </row>
    <row r="133" spans="2:65" s="1" customFormat="1" ht="16.5" customHeight="1" x14ac:dyDescent="0.2">
      <c r="B133" s="135"/>
      <c r="C133" s="136" t="s">
        <v>239</v>
      </c>
      <c r="D133" s="136" t="s">
        <v>115</v>
      </c>
      <c r="E133" s="137" t="s">
        <v>230</v>
      </c>
      <c r="F133" s="138" t="s">
        <v>231</v>
      </c>
      <c r="G133" s="139" t="s">
        <v>146</v>
      </c>
      <c r="H133" s="140">
        <v>9.6</v>
      </c>
      <c r="I133" s="141"/>
      <c r="J133" s="142">
        <f>ROUND(I133*H133,2)</f>
        <v>0</v>
      </c>
      <c r="K133" s="138" t="s">
        <v>119</v>
      </c>
      <c r="L133" s="26"/>
      <c r="M133" s="143" t="s">
        <v>1</v>
      </c>
      <c r="N133" s="144" t="s">
        <v>37</v>
      </c>
      <c r="O133" s="45"/>
      <c r="P133" s="145">
        <f>O133*H133</f>
        <v>0</v>
      </c>
      <c r="Q133" s="145">
        <v>0</v>
      </c>
      <c r="R133" s="145">
        <f>Q133*H133</f>
        <v>0</v>
      </c>
      <c r="S133" s="145">
        <v>0</v>
      </c>
      <c r="T133" s="146">
        <f>S133*H133</f>
        <v>0</v>
      </c>
      <c r="AR133" s="12" t="s">
        <v>120</v>
      </c>
      <c r="AT133" s="12" t="s">
        <v>115</v>
      </c>
      <c r="AU133" s="12" t="s">
        <v>76</v>
      </c>
      <c r="AY133" s="12" t="s">
        <v>112</v>
      </c>
      <c r="BE133" s="147">
        <f>IF(N133="základní",J133,0)</f>
        <v>0</v>
      </c>
      <c r="BF133" s="147">
        <f>IF(N133="snížená",J133,0)</f>
        <v>0</v>
      </c>
      <c r="BG133" s="147">
        <f>IF(N133="zákl. přenesená",J133,0)</f>
        <v>0</v>
      </c>
      <c r="BH133" s="147">
        <f>IF(N133="sníž. přenesená",J133,0)</f>
        <v>0</v>
      </c>
      <c r="BI133" s="147">
        <f>IF(N133="nulová",J133,0)</f>
        <v>0</v>
      </c>
      <c r="BJ133" s="12" t="s">
        <v>74</v>
      </c>
      <c r="BK133" s="147">
        <f>ROUND(I133*H133,2)</f>
        <v>0</v>
      </c>
      <c r="BL133" s="12" t="s">
        <v>120</v>
      </c>
      <c r="BM133" s="12" t="s">
        <v>232</v>
      </c>
    </row>
    <row r="134" spans="2:65" s="1" customFormat="1" ht="19.5" x14ac:dyDescent="0.2">
      <c r="B134" s="26"/>
      <c r="D134" s="148" t="s">
        <v>122</v>
      </c>
      <c r="F134" s="149" t="s">
        <v>233</v>
      </c>
      <c r="I134" s="80"/>
      <c r="L134" s="26"/>
      <c r="M134" s="150"/>
      <c r="N134" s="45"/>
      <c r="O134" s="45"/>
      <c r="P134" s="45"/>
      <c r="Q134" s="45"/>
      <c r="R134" s="45"/>
      <c r="S134" s="45"/>
      <c r="T134" s="46"/>
      <c r="AT134" s="12" t="s">
        <v>122</v>
      </c>
      <c r="AU134" s="12" t="s">
        <v>76</v>
      </c>
    </row>
    <row r="135" spans="2:65" s="1" customFormat="1" ht="16.5" customHeight="1" x14ac:dyDescent="0.2">
      <c r="B135" s="135"/>
      <c r="C135" s="136" t="s">
        <v>244</v>
      </c>
      <c r="D135" s="136" t="s">
        <v>115</v>
      </c>
      <c r="E135" s="137" t="s">
        <v>235</v>
      </c>
      <c r="F135" s="138" t="s">
        <v>236</v>
      </c>
      <c r="G135" s="139" t="s">
        <v>146</v>
      </c>
      <c r="H135" s="140">
        <v>9.6</v>
      </c>
      <c r="I135" s="141"/>
      <c r="J135" s="142">
        <f>ROUND(I135*H135,2)</f>
        <v>0</v>
      </c>
      <c r="K135" s="138" t="s">
        <v>119</v>
      </c>
      <c r="L135" s="26"/>
      <c r="M135" s="143" t="s">
        <v>1</v>
      </c>
      <c r="N135" s="144" t="s">
        <v>37</v>
      </c>
      <c r="O135" s="45"/>
      <c r="P135" s="145">
        <f>O135*H135</f>
        <v>0</v>
      </c>
      <c r="Q135" s="145">
        <v>0</v>
      </c>
      <c r="R135" s="145">
        <f>Q135*H135</f>
        <v>0</v>
      </c>
      <c r="S135" s="145">
        <v>0</v>
      </c>
      <c r="T135" s="146">
        <f>S135*H135</f>
        <v>0</v>
      </c>
      <c r="AR135" s="12" t="s">
        <v>120</v>
      </c>
      <c r="AT135" s="12" t="s">
        <v>115</v>
      </c>
      <c r="AU135" s="12" t="s">
        <v>76</v>
      </c>
      <c r="AY135" s="12" t="s">
        <v>112</v>
      </c>
      <c r="BE135" s="147">
        <f>IF(N135="základní",J135,0)</f>
        <v>0</v>
      </c>
      <c r="BF135" s="147">
        <f>IF(N135="snížená",J135,0)</f>
        <v>0</v>
      </c>
      <c r="BG135" s="147">
        <f>IF(N135="zákl. přenesená",J135,0)</f>
        <v>0</v>
      </c>
      <c r="BH135" s="147">
        <f>IF(N135="sníž. přenesená",J135,0)</f>
        <v>0</v>
      </c>
      <c r="BI135" s="147">
        <f>IF(N135="nulová",J135,0)</f>
        <v>0</v>
      </c>
      <c r="BJ135" s="12" t="s">
        <v>74</v>
      </c>
      <c r="BK135" s="147">
        <f>ROUND(I135*H135,2)</f>
        <v>0</v>
      </c>
      <c r="BL135" s="12" t="s">
        <v>120</v>
      </c>
      <c r="BM135" s="12" t="s">
        <v>237</v>
      </c>
    </row>
    <row r="136" spans="2:65" s="1" customFormat="1" ht="19.5" x14ac:dyDescent="0.2">
      <c r="B136" s="26"/>
      <c r="D136" s="148" t="s">
        <v>122</v>
      </c>
      <c r="F136" s="149" t="s">
        <v>238</v>
      </c>
      <c r="I136" s="80"/>
      <c r="L136" s="26"/>
      <c r="M136" s="150"/>
      <c r="N136" s="45"/>
      <c r="O136" s="45"/>
      <c r="P136" s="45"/>
      <c r="Q136" s="45"/>
      <c r="R136" s="45"/>
      <c r="S136" s="45"/>
      <c r="T136" s="46"/>
      <c r="AT136" s="12" t="s">
        <v>122</v>
      </c>
      <c r="AU136" s="12" t="s">
        <v>76</v>
      </c>
    </row>
    <row r="137" spans="2:65" s="1" customFormat="1" ht="22.5" customHeight="1" x14ac:dyDescent="0.2">
      <c r="B137" s="135"/>
      <c r="C137" s="136" t="s">
        <v>249</v>
      </c>
      <c r="D137" s="136" t="s">
        <v>115</v>
      </c>
      <c r="E137" s="137" t="s">
        <v>250</v>
      </c>
      <c r="F137" s="138" t="s">
        <v>251</v>
      </c>
      <c r="G137" s="139" t="s">
        <v>118</v>
      </c>
      <c r="H137" s="140">
        <v>76.8</v>
      </c>
      <c r="I137" s="141"/>
      <c r="J137" s="142">
        <f>ROUND(I137*H137,2)</f>
        <v>0</v>
      </c>
      <c r="K137" s="138" t="s">
        <v>119</v>
      </c>
      <c r="L137" s="26"/>
      <c r="M137" s="143" t="s">
        <v>1</v>
      </c>
      <c r="N137" s="144" t="s">
        <v>37</v>
      </c>
      <c r="O137" s="45"/>
      <c r="P137" s="145">
        <f>O137*H137</f>
        <v>0</v>
      </c>
      <c r="Q137" s="145">
        <v>0</v>
      </c>
      <c r="R137" s="145">
        <f>Q137*H137</f>
        <v>0</v>
      </c>
      <c r="S137" s="145">
        <v>0</v>
      </c>
      <c r="T137" s="146">
        <f>S137*H137</f>
        <v>0</v>
      </c>
      <c r="AR137" s="12" t="s">
        <v>120</v>
      </c>
      <c r="AT137" s="12" t="s">
        <v>115</v>
      </c>
      <c r="AU137" s="12" t="s">
        <v>76</v>
      </c>
      <c r="AY137" s="12" t="s">
        <v>112</v>
      </c>
      <c r="BE137" s="147">
        <f>IF(N137="základní",J137,0)</f>
        <v>0</v>
      </c>
      <c r="BF137" s="147">
        <f>IF(N137="snížená",J137,0)</f>
        <v>0</v>
      </c>
      <c r="BG137" s="147">
        <f>IF(N137="zákl. přenesená",J137,0)</f>
        <v>0</v>
      </c>
      <c r="BH137" s="147">
        <f>IF(N137="sníž. přenesená",J137,0)</f>
        <v>0</v>
      </c>
      <c r="BI137" s="147">
        <f>IF(N137="nulová",J137,0)</f>
        <v>0</v>
      </c>
      <c r="BJ137" s="12" t="s">
        <v>74</v>
      </c>
      <c r="BK137" s="147">
        <f>ROUND(I137*H137,2)</f>
        <v>0</v>
      </c>
      <c r="BL137" s="12" t="s">
        <v>120</v>
      </c>
      <c r="BM137" s="12" t="s">
        <v>252</v>
      </c>
    </row>
    <row r="138" spans="2:65" s="1" customFormat="1" ht="29.25" x14ac:dyDescent="0.2">
      <c r="B138" s="26"/>
      <c r="D138" s="148" t="s">
        <v>122</v>
      </c>
      <c r="F138" s="149" t="s">
        <v>253</v>
      </c>
      <c r="I138" s="80"/>
      <c r="L138" s="26"/>
      <c r="M138" s="150"/>
      <c r="N138" s="45"/>
      <c r="O138" s="45"/>
      <c r="P138" s="45"/>
      <c r="Q138" s="45"/>
      <c r="R138" s="45"/>
      <c r="S138" s="45"/>
      <c r="T138" s="46"/>
      <c r="AT138" s="12" t="s">
        <v>122</v>
      </c>
      <c r="AU138" s="12" t="s">
        <v>76</v>
      </c>
    </row>
    <row r="139" spans="2:65" s="1" customFormat="1" ht="16.5" customHeight="1" x14ac:dyDescent="0.2">
      <c r="B139" s="135"/>
      <c r="C139" s="136" t="s">
        <v>254</v>
      </c>
      <c r="D139" s="136" t="s">
        <v>115</v>
      </c>
      <c r="E139" s="137" t="s">
        <v>260</v>
      </c>
      <c r="F139" s="138" t="s">
        <v>261</v>
      </c>
      <c r="G139" s="139" t="s">
        <v>118</v>
      </c>
      <c r="H139" s="140">
        <v>5540</v>
      </c>
      <c r="I139" s="141"/>
      <c r="J139" s="142">
        <f>ROUND(I139*H139,2)</f>
        <v>0</v>
      </c>
      <c r="K139" s="138" t="s">
        <v>119</v>
      </c>
      <c r="L139" s="26"/>
      <c r="M139" s="143" t="s">
        <v>1</v>
      </c>
      <c r="N139" s="144" t="s">
        <v>37</v>
      </c>
      <c r="O139" s="45"/>
      <c r="P139" s="145">
        <f>O139*H139</f>
        <v>0</v>
      </c>
      <c r="Q139" s="145">
        <v>0</v>
      </c>
      <c r="R139" s="145">
        <f>Q139*H139</f>
        <v>0</v>
      </c>
      <c r="S139" s="145">
        <v>0</v>
      </c>
      <c r="T139" s="146">
        <f>S139*H139</f>
        <v>0</v>
      </c>
      <c r="AR139" s="12" t="s">
        <v>120</v>
      </c>
      <c r="AT139" s="12" t="s">
        <v>115</v>
      </c>
      <c r="AU139" s="12" t="s">
        <v>76</v>
      </c>
      <c r="AY139" s="12" t="s">
        <v>112</v>
      </c>
      <c r="BE139" s="147">
        <f>IF(N139="základní",J139,0)</f>
        <v>0</v>
      </c>
      <c r="BF139" s="147">
        <f>IF(N139="snížená",J139,0)</f>
        <v>0</v>
      </c>
      <c r="BG139" s="147">
        <f>IF(N139="zákl. přenesená",J139,0)</f>
        <v>0</v>
      </c>
      <c r="BH139" s="147">
        <f>IF(N139="sníž. přenesená",J139,0)</f>
        <v>0</v>
      </c>
      <c r="BI139" s="147">
        <f>IF(N139="nulová",J139,0)</f>
        <v>0</v>
      </c>
      <c r="BJ139" s="12" t="s">
        <v>74</v>
      </c>
      <c r="BK139" s="147">
        <f>ROUND(I139*H139,2)</f>
        <v>0</v>
      </c>
      <c r="BL139" s="12" t="s">
        <v>120</v>
      </c>
      <c r="BM139" s="12" t="s">
        <v>262</v>
      </c>
    </row>
    <row r="140" spans="2:65" s="1" customFormat="1" ht="19.5" x14ac:dyDescent="0.2">
      <c r="B140" s="26"/>
      <c r="D140" s="148" t="s">
        <v>122</v>
      </c>
      <c r="F140" s="149" t="s">
        <v>263</v>
      </c>
      <c r="I140" s="80"/>
      <c r="L140" s="26"/>
      <c r="M140" s="150"/>
      <c r="N140" s="45"/>
      <c r="O140" s="45"/>
      <c r="P140" s="45"/>
      <c r="Q140" s="45"/>
      <c r="R140" s="45"/>
      <c r="S140" s="45"/>
      <c r="T140" s="46"/>
      <c r="AT140" s="12" t="s">
        <v>122</v>
      </c>
      <c r="AU140" s="12" t="s">
        <v>76</v>
      </c>
    </row>
    <row r="141" spans="2:65" s="1" customFormat="1" ht="16.5" customHeight="1" x14ac:dyDescent="0.2">
      <c r="B141" s="135"/>
      <c r="C141" s="136" t="s">
        <v>259</v>
      </c>
      <c r="D141" s="136" t="s">
        <v>115</v>
      </c>
      <c r="E141" s="137" t="s">
        <v>265</v>
      </c>
      <c r="F141" s="138" t="s">
        <v>266</v>
      </c>
      <c r="G141" s="139" t="s">
        <v>267</v>
      </c>
      <c r="H141" s="140">
        <v>1646.92</v>
      </c>
      <c r="I141" s="141"/>
      <c r="J141" s="142">
        <f>ROUND(I141*H141,2)</f>
        <v>0</v>
      </c>
      <c r="K141" s="138" t="s">
        <v>119</v>
      </c>
      <c r="L141" s="26"/>
      <c r="M141" s="143" t="s">
        <v>1</v>
      </c>
      <c r="N141" s="144" t="s">
        <v>37</v>
      </c>
      <c r="O141" s="45"/>
      <c r="P141" s="145">
        <f>O141*H141</f>
        <v>0</v>
      </c>
      <c r="Q141" s="145">
        <v>0</v>
      </c>
      <c r="R141" s="145">
        <f>Q141*H141</f>
        <v>0</v>
      </c>
      <c r="S141" s="145">
        <v>0</v>
      </c>
      <c r="T141" s="146">
        <f>S141*H141</f>
        <v>0</v>
      </c>
      <c r="AR141" s="12" t="s">
        <v>120</v>
      </c>
      <c r="AT141" s="12" t="s">
        <v>115</v>
      </c>
      <c r="AU141" s="12" t="s">
        <v>76</v>
      </c>
      <c r="AY141" s="12" t="s">
        <v>112</v>
      </c>
      <c r="BE141" s="147">
        <f>IF(N141="základní",J141,0)</f>
        <v>0</v>
      </c>
      <c r="BF141" s="147">
        <f>IF(N141="snížená",J141,0)</f>
        <v>0</v>
      </c>
      <c r="BG141" s="147">
        <f>IF(N141="zákl. přenesená",J141,0)</f>
        <v>0</v>
      </c>
      <c r="BH141" s="147">
        <f>IF(N141="sníž. přenesená",J141,0)</f>
        <v>0</v>
      </c>
      <c r="BI141" s="147">
        <f>IF(N141="nulová",J141,0)</f>
        <v>0</v>
      </c>
      <c r="BJ141" s="12" t="s">
        <v>74</v>
      </c>
      <c r="BK141" s="147">
        <f>ROUND(I141*H141,2)</f>
        <v>0</v>
      </c>
      <c r="BL141" s="12" t="s">
        <v>120</v>
      </c>
      <c r="BM141" s="12" t="s">
        <v>268</v>
      </c>
    </row>
    <row r="142" spans="2:65" s="1" customFormat="1" ht="29.25" x14ac:dyDescent="0.2">
      <c r="B142" s="26"/>
      <c r="D142" s="148" t="s">
        <v>122</v>
      </c>
      <c r="F142" s="149" t="s">
        <v>269</v>
      </c>
      <c r="I142" s="80"/>
      <c r="L142" s="26"/>
      <c r="M142" s="150"/>
      <c r="N142" s="45"/>
      <c r="O142" s="45"/>
      <c r="P142" s="45"/>
      <c r="Q142" s="45"/>
      <c r="R142" s="45"/>
      <c r="S142" s="45"/>
      <c r="T142" s="46"/>
      <c r="AT142" s="12" t="s">
        <v>122</v>
      </c>
      <c r="AU142" s="12" t="s">
        <v>76</v>
      </c>
    </row>
    <row r="143" spans="2:65" s="1" customFormat="1" ht="16.5" customHeight="1" x14ac:dyDescent="0.2">
      <c r="B143" s="135"/>
      <c r="C143" s="136" t="s">
        <v>264</v>
      </c>
      <c r="D143" s="136" t="s">
        <v>115</v>
      </c>
      <c r="E143" s="137" t="s">
        <v>379</v>
      </c>
      <c r="F143" s="138" t="s">
        <v>380</v>
      </c>
      <c r="G143" s="139" t="s">
        <v>267</v>
      </c>
      <c r="H143" s="140">
        <v>87.257999999999996</v>
      </c>
      <c r="I143" s="141"/>
      <c r="J143" s="142">
        <f>ROUND(I143*H143,2)</f>
        <v>0</v>
      </c>
      <c r="K143" s="138" t="s">
        <v>119</v>
      </c>
      <c r="L143" s="26"/>
      <c r="M143" s="143" t="s">
        <v>1</v>
      </c>
      <c r="N143" s="144" t="s">
        <v>37</v>
      </c>
      <c r="O143" s="45"/>
      <c r="P143" s="145">
        <f>O143*H143</f>
        <v>0</v>
      </c>
      <c r="Q143" s="145">
        <v>0</v>
      </c>
      <c r="R143" s="145">
        <f>Q143*H143</f>
        <v>0</v>
      </c>
      <c r="S143" s="145">
        <v>0</v>
      </c>
      <c r="T143" s="146">
        <f>S143*H143</f>
        <v>0</v>
      </c>
      <c r="AR143" s="12" t="s">
        <v>120</v>
      </c>
      <c r="AT143" s="12" t="s">
        <v>115</v>
      </c>
      <c r="AU143" s="12" t="s">
        <v>76</v>
      </c>
      <c r="AY143" s="12" t="s">
        <v>112</v>
      </c>
      <c r="BE143" s="147">
        <f>IF(N143="základní",J143,0)</f>
        <v>0</v>
      </c>
      <c r="BF143" s="147">
        <f>IF(N143="snížená",J143,0)</f>
        <v>0</v>
      </c>
      <c r="BG143" s="147">
        <f>IF(N143="zákl. přenesená",J143,0)</f>
        <v>0</v>
      </c>
      <c r="BH143" s="147">
        <f>IF(N143="sníž. přenesená",J143,0)</f>
        <v>0</v>
      </c>
      <c r="BI143" s="147">
        <f>IF(N143="nulová",J143,0)</f>
        <v>0</v>
      </c>
      <c r="BJ143" s="12" t="s">
        <v>74</v>
      </c>
      <c r="BK143" s="147">
        <f>ROUND(I143*H143,2)</f>
        <v>0</v>
      </c>
      <c r="BL143" s="12" t="s">
        <v>120</v>
      </c>
      <c r="BM143" s="12" t="s">
        <v>381</v>
      </c>
    </row>
    <row r="144" spans="2:65" s="1" customFormat="1" ht="19.5" x14ac:dyDescent="0.2">
      <c r="B144" s="26"/>
      <c r="D144" s="148" t="s">
        <v>122</v>
      </c>
      <c r="F144" s="149" t="s">
        <v>382</v>
      </c>
      <c r="I144" s="80"/>
      <c r="L144" s="26"/>
      <c r="M144" s="150"/>
      <c r="N144" s="45"/>
      <c r="O144" s="45"/>
      <c r="P144" s="45"/>
      <c r="Q144" s="45"/>
      <c r="R144" s="45"/>
      <c r="S144" s="45"/>
      <c r="T144" s="46"/>
      <c r="AT144" s="12" t="s">
        <v>122</v>
      </c>
      <c r="AU144" s="12" t="s">
        <v>76</v>
      </c>
    </row>
    <row r="145" spans="2:65" s="10" customFormat="1" ht="25.9" customHeight="1" x14ac:dyDescent="0.2">
      <c r="B145" s="122"/>
      <c r="D145" s="123" t="s">
        <v>65</v>
      </c>
      <c r="E145" s="124" t="s">
        <v>270</v>
      </c>
      <c r="F145" s="124" t="s">
        <v>271</v>
      </c>
      <c r="I145" s="125"/>
      <c r="J145" s="126">
        <f>BK145</f>
        <v>0</v>
      </c>
      <c r="L145" s="122"/>
      <c r="M145" s="127"/>
      <c r="N145" s="128"/>
      <c r="O145" s="128"/>
      <c r="P145" s="129">
        <f>SUM(P146:P191)</f>
        <v>0</v>
      </c>
      <c r="Q145" s="128"/>
      <c r="R145" s="129">
        <f>SUM(R146:R191)</f>
        <v>5106.0516800000014</v>
      </c>
      <c r="S145" s="128"/>
      <c r="T145" s="130">
        <f>SUM(T146:T191)</f>
        <v>0</v>
      </c>
      <c r="AR145" s="123" t="s">
        <v>120</v>
      </c>
      <c r="AT145" s="131" t="s">
        <v>65</v>
      </c>
      <c r="AU145" s="131" t="s">
        <v>66</v>
      </c>
      <c r="AY145" s="123" t="s">
        <v>112</v>
      </c>
      <c r="BK145" s="132">
        <f>SUM(BK146:BK191)</f>
        <v>0</v>
      </c>
    </row>
    <row r="146" spans="2:65" s="1" customFormat="1" ht="16.5" customHeight="1" x14ac:dyDescent="0.2">
      <c r="B146" s="135"/>
      <c r="C146" s="136" t="s">
        <v>272</v>
      </c>
      <c r="D146" s="136" t="s">
        <v>115</v>
      </c>
      <c r="E146" s="137" t="s">
        <v>273</v>
      </c>
      <c r="F146" s="138" t="s">
        <v>274</v>
      </c>
      <c r="G146" s="139" t="s">
        <v>152</v>
      </c>
      <c r="H146" s="140">
        <v>84</v>
      </c>
      <c r="I146" s="141"/>
      <c r="J146" s="142">
        <f>ROUND(I146*H146,2)</f>
        <v>0</v>
      </c>
      <c r="K146" s="138" t="s">
        <v>119</v>
      </c>
      <c r="L146" s="26"/>
      <c r="M146" s="143" t="s">
        <v>1</v>
      </c>
      <c r="N146" s="144" t="s">
        <v>37</v>
      </c>
      <c r="O146" s="45"/>
      <c r="P146" s="145">
        <f>O146*H146</f>
        <v>0</v>
      </c>
      <c r="Q146" s="145">
        <v>0</v>
      </c>
      <c r="R146" s="145">
        <f>Q146*H146</f>
        <v>0</v>
      </c>
      <c r="S146" s="145">
        <v>0</v>
      </c>
      <c r="T146" s="146">
        <f>S146*H146</f>
        <v>0</v>
      </c>
      <c r="AR146" s="12" t="s">
        <v>275</v>
      </c>
      <c r="AT146" s="12" t="s">
        <v>115</v>
      </c>
      <c r="AU146" s="12" t="s">
        <v>74</v>
      </c>
      <c r="AY146" s="12" t="s">
        <v>112</v>
      </c>
      <c r="BE146" s="147">
        <f>IF(N146="základní",J146,0)</f>
        <v>0</v>
      </c>
      <c r="BF146" s="147">
        <f>IF(N146="snížená",J146,0)</f>
        <v>0</v>
      </c>
      <c r="BG146" s="147">
        <f>IF(N146="zákl. přenesená",J146,0)</f>
        <v>0</v>
      </c>
      <c r="BH146" s="147">
        <f>IF(N146="sníž. přenesená",J146,0)</f>
        <v>0</v>
      </c>
      <c r="BI146" s="147">
        <f>IF(N146="nulová",J146,0)</f>
        <v>0</v>
      </c>
      <c r="BJ146" s="12" t="s">
        <v>74</v>
      </c>
      <c r="BK146" s="147">
        <f>ROUND(I146*H146,2)</f>
        <v>0</v>
      </c>
      <c r="BL146" s="12" t="s">
        <v>275</v>
      </c>
      <c r="BM146" s="12" t="s">
        <v>276</v>
      </c>
    </row>
    <row r="147" spans="2:65" s="1" customFormat="1" x14ac:dyDescent="0.2">
      <c r="B147" s="26"/>
      <c r="D147" s="148" t="s">
        <v>122</v>
      </c>
      <c r="F147" s="149" t="s">
        <v>274</v>
      </c>
      <c r="I147" s="80"/>
      <c r="L147" s="26"/>
      <c r="M147" s="150"/>
      <c r="N147" s="45"/>
      <c r="O147" s="45"/>
      <c r="P147" s="45"/>
      <c r="Q147" s="45"/>
      <c r="R147" s="45"/>
      <c r="S147" s="45"/>
      <c r="T147" s="46"/>
      <c r="AT147" s="12" t="s">
        <v>122</v>
      </c>
      <c r="AU147" s="12" t="s">
        <v>74</v>
      </c>
    </row>
    <row r="148" spans="2:65" s="1" customFormat="1" ht="22.5" customHeight="1" x14ac:dyDescent="0.2">
      <c r="B148" s="135"/>
      <c r="C148" s="136" t="s">
        <v>277</v>
      </c>
      <c r="D148" s="136" t="s">
        <v>115</v>
      </c>
      <c r="E148" s="137" t="s">
        <v>278</v>
      </c>
      <c r="F148" s="138" t="s">
        <v>279</v>
      </c>
      <c r="G148" s="139" t="s">
        <v>152</v>
      </c>
      <c r="H148" s="140">
        <v>84</v>
      </c>
      <c r="I148" s="141"/>
      <c r="J148" s="142">
        <f>ROUND(I148*H148,2)</f>
        <v>0</v>
      </c>
      <c r="K148" s="138" t="s">
        <v>119</v>
      </c>
      <c r="L148" s="26"/>
      <c r="M148" s="143" t="s">
        <v>1</v>
      </c>
      <c r="N148" s="144" t="s">
        <v>37</v>
      </c>
      <c r="O148" s="45"/>
      <c r="P148" s="145">
        <f>O148*H148</f>
        <v>0</v>
      </c>
      <c r="Q148" s="145">
        <v>0</v>
      </c>
      <c r="R148" s="145">
        <f>Q148*H148</f>
        <v>0</v>
      </c>
      <c r="S148" s="145">
        <v>0</v>
      </c>
      <c r="T148" s="146">
        <f>S148*H148</f>
        <v>0</v>
      </c>
      <c r="AR148" s="12" t="s">
        <v>275</v>
      </c>
      <c r="AT148" s="12" t="s">
        <v>115</v>
      </c>
      <c r="AU148" s="12" t="s">
        <v>74</v>
      </c>
      <c r="AY148" s="12" t="s">
        <v>112</v>
      </c>
      <c r="BE148" s="147">
        <f>IF(N148="základní",J148,0)</f>
        <v>0</v>
      </c>
      <c r="BF148" s="147">
        <f>IF(N148="snížená",J148,0)</f>
        <v>0</v>
      </c>
      <c r="BG148" s="147">
        <f>IF(N148="zákl. přenesená",J148,0)</f>
        <v>0</v>
      </c>
      <c r="BH148" s="147">
        <f>IF(N148="sníž. přenesená",J148,0)</f>
        <v>0</v>
      </c>
      <c r="BI148" s="147">
        <f>IF(N148="nulová",J148,0)</f>
        <v>0</v>
      </c>
      <c r="BJ148" s="12" t="s">
        <v>74</v>
      </c>
      <c r="BK148" s="147">
        <f>ROUND(I148*H148,2)</f>
        <v>0</v>
      </c>
      <c r="BL148" s="12" t="s">
        <v>275</v>
      </c>
      <c r="BM148" s="12" t="s">
        <v>280</v>
      </c>
    </row>
    <row r="149" spans="2:65" s="1" customFormat="1" ht="19.5" x14ac:dyDescent="0.2">
      <c r="B149" s="26"/>
      <c r="D149" s="148" t="s">
        <v>122</v>
      </c>
      <c r="F149" s="149" t="s">
        <v>281</v>
      </c>
      <c r="I149" s="80"/>
      <c r="L149" s="26"/>
      <c r="M149" s="150"/>
      <c r="N149" s="45"/>
      <c r="O149" s="45"/>
      <c r="P149" s="45"/>
      <c r="Q149" s="45"/>
      <c r="R149" s="45"/>
      <c r="S149" s="45"/>
      <c r="T149" s="46"/>
      <c r="AT149" s="12" t="s">
        <v>122</v>
      </c>
      <c r="AU149" s="12" t="s">
        <v>74</v>
      </c>
    </row>
    <row r="150" spans="2:65" s="1" customFormat="1" ht="16.5" customHeight="1" x14ac:dyDescent="0.2">
      <c r="B150" s="135"/>
      <c r="C150" s="136" t="s">
        <v>282</v>
      </c>
      <c r="D150" s="136" t="s">
        <v>115</v>
      </c>
      <c r="E150" s="137" t="s">
        <v>283</v>
      </c>
      <c r="F150" s="138" t="s">
        <v>284</v>
      </c>
      <c r="G150" s="139" t="s">
        <v>267</v>
      </c>
      <c r="H150" s="140">
        <v>5065</v>
      </c>
      <c r="I150" s="141"/>
      <c r="J150" s="142">
        <f>ROUND(I150*H150,2)</f>
        <v>0</v>
      </c>
      <c r="K150" s="138" t="s">
        <v>119</v>
      </c>
      <c r="L150" s="26"/>
      <c r="M150" s="143" t="s">
        <v>1</v>
      </c>
      <c r="N150" s="144" t="s">
        <v>37</v>
      </c>
      <c r="O150" s="45"/>
      <c r="P150" s="145">
        <f>O150*H150</f>
        <v>0</v>
      </c>
      <c r="Q150" s="145">
        <v>0</v>
      </c>
      <c r="R150" s="145">
        <f>Q150*H150</f>
        <v>0</v>
      </c>
      <c r="S150" s="145">
        <v>0</v>
      </c>
      <c r="T150" s="146">
        <f>S150*H150</f>
        <v>0</v>
      </c>
      <c r="AR150" s="12" t="s">
        <v>275</v>
      </c>
      <c r="AT150" s="12" t="s">
        <v>115</v>
      </c>
      <c r="AU150" s="12" t="s">
        <v>74</v>
      </c>
      <c r="AY150" s="12" t="s">
        <v>112</v>
      </c>
      <c r="BE150" s="147">
        <f>IF(N150="základní",J150,0)</f>
        <v>0</v>
      </c>
      <c r="BF150" s="147">
        <f>IF(N150="snížená",J150,0)</f>
        <v>0</v>
      </c>
      <c r="BG150" s="147">
        <f>IF(N150="zákl. přenesená",J150,0)</f>
        <v>0</v>
      </c>
      <c r="BH150" s="147">
        <f>IF(N150="sníž. přenesená",J150,0)</f>
        <v>0</v>
      </c>
      <c r="BI150" s="147">
        <f>IF(N150="nulová",J150,0)</f>
        <v>0</v>
      </c>
      <c r="BJ150" s="12" t="s">
        <v>74</v>
      </c>
      <c r="BK150" s="147">
        <f>ROUND(I150*H150,2)</f>
        <v>0</v>
      </c>
      <c r="BL150" s="12" t="s">
        <v>275</v>
      </c>
      <c r="BM150" s="12" t="s">
        <v>285</v>
      </c>
    </row>
    <row r="151" spans="2:65" s="1" customFormat="1" ht="58.5" x14ac:dyDescent="0.2">
      <c r="B151" s="26"/>
      <c r="D151" s="148" t="s">
        <v>122</v>
      </c>
      <c r="F151" s="149" t="s">
        <v>286</v>
      </c>
      <c r="I151" s="80"/>
      <c r="L151" s="26"/>
      <c r="M151" s="150"/>
      <c r="N151" s="45"/>
      <c r="O151" s="45"/>
      <c r="P151" s="45"/>
      <c r="Q151" s="45"/>
      <c r="R151" s="45"/>
      <c r="S151" s="45"/>
      <c r="T151" s="46"/>
      <c r="AT151" s="12" t="s">
        <v>122</v>
      </c>
      <c r="AU151" s="12" t="s">
        <v>74</v>
      </c>
    </row>
    <row r="152" spans="2:65" s="1" customFormat="1" ht="16.5" customHeight="1" x14ac:dyDescent="0.2">
      <c r="B152" s="135"/>
      <c r="C152" s="151" t="s">
        <v>287</v>
      </c>
      <c r="D152" s="151" t="s">
        <v>211</v>
      </c>
      <c r="E152" s="152" t="s">
        <v>288</v>
      </c>
      <c r="F152" s="153" t="s">
        <v>289</v>
      </c>
      <c r="G152" s="154" t="s">
        <v>267</v>
      </c>
      <c r="H152" s="155">
        <v>5065</v>
      </c>
      <c r="I152" s="156"/>
      <c r="J152" s="157">
        <f>ROUND(I152*H152,2)</f>
        <v>0</v>
      </c>
      <c r="K152" s="153" t="s">
        <v>119</v>
      </c>
      <c r="L152" s="158"/>
      <c r="M152" s="159" t="s">
        <v>1</v>
      </c>
      <c r="N152" s="160" t="s">
        <v>37</v>
      </c>
      <c r="O152" s="45"/>
      <c r="P152" s="145">
        <f>O152*H152</f>
        <v>0</v>
      </c>
      <c r="Q152" s="145">
        <v>1</v>
      </c>
      <c r="R152" s="145">
        <f>Q152*H152</f>
        <v>5065</v>
      </c>
      <c r="S152" s="145">
        <v>0</v>
      </c>
      <c r="T152" s="146">
        <f>S152*H152</f>
        <v>0</v>
      </c>
      <c r="AR152" s="12" t="s">
        <v>275</v>
      </c>
      <c r="AT152" s="12" t="s">
        <v>211</v>
      </c>
      <c r="AU152" s="12" t="s">
        <v>74</v>
      </c>
      <c r="AY152" s="12" t="s">
        <v>112</v>
      </c>
      <c r="BE152" s="147">
        <f>IF(N152="základní",J152,0)</f>
        <v>0</v>
      </c>
      <c r="BF152" s="147">
        <f>IF(N152="snížená",J152,0)</f>
        <v>0</v>
      </c>
      <c r="BG152" s="147">
        <f>IF(N152="zákl. přenesená",J152,0)</f>
        <v>0</v>
      </c>
      <c r="BH152" s="147">
        <f>IF(N152="sníž. přenesená",J152,0)</f>
        <v>0</v>
      </c>
      <c r="BI152" s="147">
        <f>IF(N152="nulová",J152,0)</f>
        <v>0</v>
      </c>
      <c r="BJ152" s="12" t="s">
        <v>74</v>
      </c>
      <c r="BK152" s="147">
        <f>ROUND(I152*H152,2)</f>
        <v>0</v>
      </c>
      <c r="BL152" s="12" t="s">
        <v>275</v>
      </c>
      <c r="BM152" s="12" t="s">
        <v>290</v>
      </c>
    </row>
    <row r="153" spans="2:65" s="1" customFormat="1" x14ac:dyDescent="0.2">
      <c r="B153" s="26"/>
      <c r="D153" s="148" t="s">
        <v>122</v>
      </c>
      <c r="F153" s="149" t="s">
        <v>289</v>
      </c>
      <c r="I153" s="80"/>
      <c r="L153" s="26"/>
      <c r="M153" s="150"/>
      <c r="N153" s="45"/>
      <c r="O153" s="45"/>
      <c r="P153" s="45"/>
      <c r="Q153" s="45"/>
      <c r="R153" s="45"/>
      <c r="S153" s="45"/>
      <c r="T153" s="46"/>
      <c r="AT153" s="12" t="s">
        <v>122</v>
      </c>
      <c r="AU153" s="12" t="s">
        <v>74</v>
      </c>
    </row>
    <row r="154" spans="2:65" s="1" customFormat="1" ht="16.5" customHeight="1" x14ac:dyDescent="0.2">
      <c r="B154" s="135"/>
      <c r="C154" s="151" t="s">
        <v>291</v>
      </c>
      <c r="D154" s="151" t="s">
        <v>211</v>
      </c>
      <c r="E154" s="152" t="s">
        <v>292</v>
      </c>
      <c r="F154" s="153" t="s">
        <v>293</v>
      </c>
      <c r="G154" s="154" t="s">
        <v>152</v>
      </c>
      <c r="H154" s="155">
        <v>10</v>
      </c>
      <c r="I154" s="156"/>
      <c r="J154" s="157">
        <f>ROUND(I154*H154,2)</f>
        <v>0</v>
      </c>
      <c r="K154" s="153" t="s">
        <v>119</v>
      </c>
      <c r="L154" s="158"/>
      <c r="M154" s="159" t="s">
        <v>1</v>
      </c>
      <c r="N154" s="160" t="s">
        <v>37</v>
      </c>
      <c r="O154" s="45"/>
      <c r="P154" s="145">
        <f>O154*H154</f>
        <v>0</v>
      </c>
      <c r="Q154" s="145">
        <v>0.24418999999999999</v>
      </c>
      <c r="R154" s="145">
        <f>Q154*H154</f>
        <v>2.4419</v>
      </c>
      <c r="S154" s="145">
        <v>0</v>
      </c>
      <c r="T154" s="146">
        <f>S154*H154</f>
        <v>0</v>
      </c>
      <c r="AR154" s="12" t="s">
        <v>275</v>
      </c>
      <c r="AT154" s="12" t="s">
        <v>211</v>
      </c>
      <c r="AU154" s="12" t="s">
        <v>74</v>
      </c>
      <c r="AY154" s="12" t="s">
        <v>112</v>
      </c>
      <c r="BE154" s="147">
        <f>IF(N154="základní",J154,0)</f>
        <v>0</v>
      </c>
      <c r="BF154" s="147">
        <f>IF(N154="snížená",J154,0)</f>
        <v>0</v>
      </c>
      <c r="BG154" s="147">
        <f>IF(N154="zákl. přenesená",J154,0)</f>
        <v>0</v>
      </c>
      <c r="BH154" s="147">
        <f>IF(N154="sníž. přenesená",J154,0)</f>
        <v>0</v>
      </c>
      <c r="BI154" s="147">
        <f>IF(N154="nulová",J154,0)</f>
        <v>0</v>
      </c>
      <c r="BJ154" s="12" t="s">
        <v>74</v>
      </c>
      <c r="BK154" s="147">
        <f>ROUND(I154*H154,2)</f>
        <v>0</v>
      </c>
      <c r="BL154" s="12" t="s">
        <v>275</v>
      </c>
      <c r="BM154" s="12" t="s">
        <v>294</v>
      </c>
    </row>
    <row r="155" spans="2:65" s="1" customFormat="1" x14ac:dyDescent="0.2">
      <c r="B155" s="26"/>
      <c r="D155" s="148" t="s">
        <v>122</v>
      </c>
      <c r="F155" s="149" t="s">
        <v>293</v>
      </c>
      <c r="I155" s="80"/>
      <c r="L155" s="26"/>
      <c r="M155" s="150"/>
      <c r="N155" s="45"/>
      <c r="O155" s="45"/>
      <c r="P155" s="45"/>
      <c r="Q155" s="45"/>
      <c r="R155" s="45"/>
      <c r="S155" s="45"/>
      <c r="T155" s="46"/>
      <c r="AT155" s="12" t="s">
        <v>122</v>
      </c>
      <c r="AU155" s="12" t="s">
        <v>74</v>
      </c>
    </row>
    <row r="156" spans="2:65" s="1" customFormat="1" ht="16.5" customHeight="1" x14ac:dyDescent="0.2">
      <c r="B156" s="135"/>
      <c r="C156" s="151" t="s">
        <v>295</v>
      </c>
      <c r="D156" s="151" t="s">
        <v>211</v>
      </c>
      <c r="E156" s="152" t="s">
        <v>383</v>
      </c>
      <c r="F156" s="153" t="s">
        <v>384</v>
      </c>
      <c r="G156" s="154" t="s">
        <v>146</v>
      </c>
      <c r="H156" s="155">
        <v>15</v>
      </c>
      <c r="I156" s="156"/>
      <c r="J156" s="157">
        <f>ROUND(I156*H156,2)</f>
        <v>0</v>
      </c>
      <c r="K156" s="153" t="s">
        <v>119</v>
      </c>
      <c r="L156" s="158"/>
      <c r="M156" s="159" t="s">
        <v>1</v>
      </c>
      <c r="N156" s="160" t="s">
        <v>37</v>
      </c>
      <c r="O156" s="45"/>
      <c r="P156" s="145">
        <f>O156*H156</f>
        <v>0</v>
      </c>
      <c r="Q156" s="145">
        <v>5.4850000000000003E-2</v>
      </c>
      <c r="R156" s="145">
        <f>Q156*H156</f>
        <v>0.82275000000000009</v>
      </c>
      <c r="S156" s="145">
        <v>0</v>
      </c>
      <c r="T156" s="146">
        <f>S156*H156</f>
        <v>0</v>
      </c>
      <c r="AR156" s="12" t="s">
        <v>275</v>
      </c>
      <c r="AT156" s="12" t="s">
        <v>211</v>
      </c>
      <c r="AU156" s="12" t="s">
        <v>74</v>
      </c>
      <c r="AY156" s="12" t="s">
        <v>112</v>
      </c>
      <c r="BE156" s="147">
        <f>IF(N156="základní",J156,0)</f>
        <v>0</v>
      </c>
      <c r="BF156" s="147">
        <f>IF(N156="snížená",J156,0)</f>
        <v>0</v>
      </c>
      <c r="BG156" s="147">
        <f>IF(N156="zákl. přenesená",J156,0)</f>
        <v>0</v>
      </c>
      <c r="BH156" s="147">
        <f>IF(N156="sníž. přenesená",J156,0)</f>
        <v>0</v>
      </c>
      <c r="BI156" s="147">
        <f>IF(N156="nulová",J156,0)</f>
        <v>0</v>
      </c>
      <c r="BJ156" s="12" t="s">
        <v>74</v>
      </c>
      <c r="BK156" s="147">
        <f>ROUND(I156*H156,2)</f>
        <v>0</v>
      </c>
      <c r="BL156" s="12" t="s">
        <v>275</v>
      </c>
      <c r="BM156" s="12" t="s">
        <v>385</v>
      </c>
    </row>
    <row r="157" spans="2:65" s="1" customFormat="1" x14ac:dyDescent="0.2">
      <c r="B157" s="26"/>
      <c r="D157" s="148" t="s">
        <v>122</v>
      </c>
      <c r="F157" s="149" t="s">
        <v>384</v>
      </c>
      <c r="I157" s="80"/>
      <c r="L157" s="26"/>
      <c r="M157" s="150"/>
      <c r="N157" s="45"/>
      <c r="O157" s="45"/>
      <c r="P157" s="45"/>
      <c r="Q157" s="45"/>
      <c r="R157" s="45"/>
      <c r="S157" s="45"/>
      <c r="T157" s="46"/>
      <c r="AT157" s="12" t="s">
        <v>122</v>
      </c>
      <c r="AU157" s="12" t="s">
        <v>74</v>
      </c>
    </row>
    <row r="158" spans="2:65" s="1" customFormat="1" ht="16.5" customHeight="1" x14ac:dyDescent="0.2">
      <c r="B158" s="135"/>
      <c r="C158" s="151" t="s">
        <v>299</v>
      </c>
      <c r="D158" s="151" t="s">
        <v>211</v>
      </c>
      <c r="E158" s="152" t="s">
        <v>386</v>
      </c>
      <c r="F158" s="153" t="s">
        <v>387</v>
      </c>
      <c r="G158" s="154" t="s">
        <v>146</v>
      </c>
      <c r="H158" s="155">
        <v>15</v>
      </c>
      <c r="I158" s="156"/>
      <c r="J158" s="157">
        <f>ROUND(I158*H158,2)</f>
        <v>0</v>
      </c>
      <c r="K158" s="153" t="s">
        <v>119</v>
      </c>
      <c r="L158" s="158"/>
      <c r="M158" s="159" t="s">
        <v>1</v>
      </c>
      <c r="N158" s="160" t="s">
        <v>37</v>
      </c>
      <c r="O158" s="45"/>
      <c r="P158" s="145">
        <f>O158*H158</f>
        <v>0</v>
      </c>
      <c r="Q158" s="145">
        <v>5.4850000000000003E-2</v>
      </c>
      <c r="R158" s="145">
        <f>Q158*H158</f>
        <v>0.82275000000000009</v>
      </c>
      <c r="S158" s="145">
        <v>0</v>
      </c>
      <c r="T158" s="146">
        <f>S158*H158</f>
        <v>0</v>
      </c>
      <c r="AR158" s="12" t="s">
        <v>275</v>
      </c>
      <c r="AT158" s="12" t="s">
        <v>211</v>
      </c>
      <c r="AU158" s="12" t="s">
        <v>74</v>
      </c>
      <c r="AY158" s="12" t="s">
        <v>112</v>
      </c>
      <c r="BE158" s="147">
        <f>IF(N158="základní",J158,0)</f>
        <v>0</v>
      </c>
      <c r="BF158" s="147">
        <f>IF(N158="snížená",J158,0)</f>
        <v>0</v>
      </c>
      <c r="BG158" s="147">
        <f>IF(N158="zákl. přenesená",J158,0)</f>
        <v>0</v>
      </c>
      <c r="BH158" s="147">
        <f>IF(N158="sníž. přenesená",J158,0)</f>
        <v>0</v>
      </c>
      <c r="BI158" s="147">
        <f>IF(N158="nulová",J158,0)</f>
        <v>0</v>
      </c>
      <c r="BJ158" s="12" t="s">
        <v>74</v>
      </c>
      <c r="BK158" s="147">
        <f>ROUND(I158*H158,2)</f>
        <v>0</v>
      </c>
      <c r="BL158" s="12" t="s">
        <v>275</v>
      </c>
      <c r="BM158" s="12" t="s">
        <v>388</v>
      </c>
    </row>
    <row r="159" spans="2:65" s="1" customFormat="1" x14ac:dyDescent="0.2">
      <c r="B159" s="26"/>
      <c r="D159" s="148" t="s">
        <v>122</v>
      </c>
      <c r="F159" s="149" t="s">
        <v>387</v>
      </c>
      <c r="I159" s="80"/>
      <c r="L159" s="26"/>
      <c r="M159" s="150"/>
      <c r="N159" s="45"/>
      <c r="O159" s="45"/>
      <c r="P159" s="45"/>
      <c r="Q159" s="45"/>
      <c r="R159" s="45"/>
      <c r="S159" s="45"/>
      <c r="T159" s="46"/>
      <c r="AT159" s="12" t="s">
        <v>122</v>
      </c>
      <c r="AU159" s="12" t="s">
        <v>74</v>
      </c>
    </row>
    <row r="160" spans="2:65" s="1" customFormat="1" ht="16.5" customHeight="1" x14ac:dyDescent="0.2">
      <c r="B160" s="135"/>
      <c r="C160" s="151" t="s">
        <v>303</v>
      </c>
      <c r="D160" s="151" t="s">
        <v>211</v>
      </c>
      <c r="E160" s="152" t="s">
        <v>389</v>
      </c>
      <c r="F160" s="153" t="s">
        <v>390</v>
      </c>
      <c r="G160" s="154" t="s">
        <v>152</v>
      </c>
      <c r="H160" s="155">
        <v>27</v>
      </c>
      <c r="I160" s="156"/>
      <c r="J160" s="157">
        <f>ROUND(I160*H160,2)</f>
        <v>0</v>
      </c>
      <c r="K160" s="153" t="s">
        <v>119</v>
      </c>
      <c r="L160" s="158"/>
      <c r="M160" s="159" t="s">
        <v>1</v>
      </c>
      <c r="N160" s="160" t="s">
        <v>37</v>
      </c>
      <c r="O160" s="45"/>
      <c r="P160" s="145">
        <f>O160*H160</f>
        <v>0</v>
      </c>
      <c r="Q160" s="145">
        <v>1.004E-2</v>
      </c>
      <c r="R160" s="145">
        <f>Q160*H160</f>
        <v>0.27107999999999999</v>
      </c>
      <c r="S160" s="145">
        <v>0</v>
      </c>
      <c r="T160" s="146">
        <f>S160*H160</f>
        <v>0</v>
      </c>
      <c r="AR160" s="12" t="s">
        <v>275</v>
      </c>
      <c r="AT160" s="12" t="s">
        <v>211</v>
      </c>
      <c r="AU160" s="12" t="s">
        <v>74</v>
      </c>
      <c r="AY160" s="12" t="s">
        <v>112</v>
      </c>
      <c r="BE160" s="147">
        <f>IF(N160="základní",J160,0)</f>
        <v>0</v>
      </c>
      <c r="BF160" s="147">
        <f>IF(N160="snížená",J160,0)</f>
        <v>0</v>
      </c>
      <c r="BG160" s="147">
        <f>IF(N160="zákl. přenesená",J160,0)</f>
        <v>0</v>
      </c>
      <c r="BH160" s="147">
        <f>IF(N160="sníž. přenesená",J160,0)</f>
        <v>0</v>
      </c>
      <c r="BI160" s="147">
        <f>IF(N160="nulová",J160,0)</f>
        <v>0</v>
      </c>
      <c r="BJ160" s="12" t="s">
        <v>74</v>
      </c>
      <c r="BK160" s="147">
        <f>ROUND(I160*H160,2)</f>
        <v>0</v>
      </c>
      <c r="BL160" s="12" t="s">
        <v>275</v>
      </c>
      <c r="BM160" s="12" t="s">
        <v>391</v>
      </c>
    </row>
    <row r="161" spans="2:65" s="1" customFormat="1" x14ac:dyDescent="0.2">
      <c r="B161" s="26"/>
      <c r="D161" s="148" t="s">
        <v>122</v>
      </c>
      <c r="F161" s="149" t="s">
        <v>390</v>
      </c>
      <c r="I161" s="80"/>
      <c r="L161" s="26"/>
      <c r="M161" s="150"/>
      <c r="N161" s="45"/>
      <c r="O161" s="45"/>
      <c r="P161" s="45"/>
      <c r="Q161" s="45"/>
      <c r="R161" s="45"/>
      <c r="S161" s="45"/>
      <c r="T161" s="46"/>
      <c r="AT161" s="12" t="s">
        <v>122</v>
      </c>
      <c r="AU161" s="12" t="s">
        <v>74</v>
      </c>
    </row>
    <row r="162" spans="2:65" s="1" customFormat="1" ht="16.5" customHeight="1" x14ac:dyDescent="0.2">
      <c r="B162" s="135"/>
      <c r="C162" s="151" t="s">
        <v>307</v>
      </c>
      <c r="D162" s="151" t="s">
        <v>211</v>
      </c>
      <c r="E162" s="152" t="s">
        <v>296</v>
      </c>
      <c r="F162" s="153" t="s">
        <v>297</v>
      </c>
      <c r="G162" s="154" t="s">
        <v>152</v>
      </c>
      <c r="H162" s="155">
        <v>72</v>
      </c>
      <c r="I162" s="156"/>
      <c r="J162" s="157">
        <f>ROUND(I162*H162,2)</f>
        <v>0</v>
      </c>
      <c r="K162" s="153" t="s">
        <v>119</v>
      </c>
      <c r="L162" s="158"/>
      <c r="M162" s="159" t="s">
        <v>1</v>
      </c>
      <c r="N162" s="160" t="s">
        <v>37</v>
      </c>
      <c r="O162" s="45"/>
      <c r="P162" s="145">
        <f>O162*H162</f>
        <v>0</v>
      </c>
      <c r="Q162" s="145">
        <v>1.0499999999999999E-3</v>
      </c>
      <c r="R162" s="145">
        <f>Q162*H162</f>
        <v>7.5600000000000001E-2</v>
      </c>
      <c r="S162" s="145">
        <v>0</v>
      </c>
      <c r="T162" s="146">
        <f>S162*H162</f>
        <v>0</v>
      </c>
      <c r="AR162" s="12" t="s">
        <v>275</v>
      </c>
      <c r="AT162" s="12" t="s">
        <v>211</v>
      </c>
      <c r="AU162" s="12" t="s">
        <v>74</v>
      </c>
      <c r="AY162" s="12" t="s">
        <v>112</v>
      </c>
      <c r="BE162" s="147">
        <f>IF(N162="základní",J162,0)</f>
        <v>0</v>
      </c>
      <c r="BF162" s="147">
        <f>IF(N162="snížená",J162,0)</f>
        <v>0</v>
      </c>
      <c r="BG162" s="147">
        <f>IF(N162="zákl. přenesená",J162,0)</f>
        <v>0</v>
      </c>
      <c r="BH162" s="147">
        <f>IF(N162="sníž. přenesená",J162,0)</f>
        <v>0</v>
      </c>
      <c r="BI162" s="147">
        <f>IF(N162="nulová",J162,0)</f>
        <v>0</v>
      </c>
      <c r="BJ162" s="12" t="s">
        <v>74</v>
      </c>
      <c r="BK162" s="147">
        <f>ROUND(I162*H162,2)</f>
        <v>0</v>
      </c>
      <c r="BL162" s="12" t="s">
        <v>275</v>
      </c>
      <c r="BM162" s="12" t="s">
        <v>298</v>
      </c>
    </row>
    <row r="163" spans="2:65" s="1" customFormat="1" x14ac:dyDescent="0.2">
      <c r="B163" s="26"/>
      <c r="D163" s="148" t="s">
        <v>122</v>
      </c>
      <c r="F163" s="149" t="s">
        <v>297</v>
      </c>
      <c r="I163" s="80"/>
      <c r="L163" s="26"/>
      <c r="M163" s="150"/>
      <c r="N163" s="45"/>
      <c r="O163" s="45"/>
      <c r="P163" s="45"/>
      <c r="Q163" s="45"/>
      <c r="R163" s="45"/>
      <c r="S163" s="45"/>
      <c r="T163" s="46"/>
      <c r="AT163" s="12" t="s">
        <v>122</v>
      </c>
      <c r="AU163" s="12" t="s">
        <v>74</v>
      </c>
    </row>
    <row r="164" spans="2:65" s="1" customFormat="1" ht="16.5" customHeight="1" x14ac:dyDescent="0.2">
      <c r="B164" s="135"/>
      <c r="C164" s="151" t="s">
        <v>311</v>
      </c>
      <c r="D164" s="151" t="s">
        <v>211</v>
      </c>
      <c r="E164" s="152" t="s">
        <v>300</v>
      </c>
      <c r="F164" s="153" t="s">
        <v>301</v>
      </c>
      <c r="G164" s="154" t="s">
        <v>152</v>
      </c>
      <c r="H164" s="155">
        <v>40</v>
      </c>
      <c r="I164" s="156"/>
      <c r="J164" s="157">
        <f>ROUND(I164*H164,2)</f>
        <v>0</v>
      </c>
      <c r="K164" s="153" t="s">
        <v>119</v>
      </c>
      <c r="L164" s="158"/>
      <c r="M164" s="159" t="s">
        <v>1</v>
      </c>
      <c r="N164" s="160" t="s">
        <v>37</v>
      </c>
      <c r="O164" s="45"/>
      <c r="P164" s="145">
        <f>O164*H164</f>
        <v>0</v>
      </c>
      <c r="Q164" s="145">
        <v>4.4000000000000002E-4</v>
      </c>
      <c r="R164" s="145">
        <f>Q164*H164</f>
        <v>1.7600000000000001E-2</v>
      </c>
      <c r="S164" s="145">
        <v>0</v>
      </c>
      <c r="T164" s="146">
        <f>S164*H164</f>
        <v>0</v>
      </c>
      <c r="AR164" s="12" t="s">
        <v>275</v>
      </c>
      <c r="AT164" s="12" t="s">
        <v>211</v>
      </c>
      <c r="AU164" s="12" t="s">
        <v>74</v>
      </c>
      <c r="AY164" s="12" t="s">
        <v>112</v>
      </c>
      <c r="BE164" s="147">
        <f>IF(N164="základní",J164,0)</f>
        <v>0</v>
      </c>
      <c r="BF164" s="147">
        <f>IF(N164="snížená",J164,0)</f>
        <v>0</v>
      </c>
      <c r="BG164" s="147">
        <f>IF(N164="zákl. přenesená",J164,0)</f>
        <v>0</v>
      </c>
      <c r="BH164" s="147">
        <f>IF(N164="sníž. přenesená",J164,0)</f>
        <v>0</v>
      </c>
      <c r="BI164" s="147">
        <f>IF(N164="nulová",J164,0)</f>
        <v>0</v>
      </c>
      <c r="BJ164" s="12" t="s">
        <v>74</v>
      </c>
      <c r="BK164" s="147">
        <f>ROUND(I164*H164,2)</f>
        <v>0</v>
      </c>
      <c r="BL164" s="12" t="s">
        <v>275</v>
      </c>
      <c r="BM164" s="12" t="s">
        <v>302</v>
      </c>
    </row>
    <row r="165" spans="2:65" s="1" customFormat="1" x14ac:dyDescent="0.2">
      <c r="B165" s="26"/>
      <c r="D165" s="148" t="s">
        <v>122</v>
      </c>
      <c r="F165" s="149" t="s">
        <v>301</v>
      </c>
      <c r="I165" s="80"/>
      <c r="L165" s="26"/>
      <c r="M165" s="150"/>
      <c r="N165" s="45"/>
      <c r="O165" s="45"/>
      <c r="P165" s="45"/>
      <c r="Q165" s="45"/>
      <c r="R165" s="45"/>
      <c r="S165" s="45"/>
      <c r="T165" s="46"/>
      <c r="AT165" s="12" t="s">
        <v>122</v>
      </c>
      <c r="AU165" s="12" t="s">
        <v>74</v>
      </c>
    </row>
    <row r="166" spans="2:65" s="1" customFormat="1" ht="16.5" customHeight="1" x14ac:dyDescent="0.2">
      <c r="B166" s="135"/>
      <c r="C166" s="151" t="s">
        <v>315</v>
      </c>
      <c r="D166" s="151" t="s">
        <v>211</v>
      </c>
      <c r="E166" s="152" t="s">
        <v>304</v>
      </c>
      <c r="F166" s="153" t="s">
        <v>305</v>
      </c>
      <c r="G166" s="154" t="s">
        <v>146</v>
      </c>
      <c r="H166" s="155">
        <v>9.6</v>
      </c>
      <c r="I166" s="156"/>
      <c r="J166" s="157">
        <f>ROUND(I166*H166,2)</f>
        <v>0</v>
      </c>
      <c r="K166" s="153" t="s">
        <v>119</v>
      </c>
      <c r="L166" s="158"/>
      <c r="M166" s="159" t="s">
        <v>1</v>
      </c>
      <c r="N166" s="160" t="s">
        <v>37</v>
      </c>
      <c r="O166" s="45"/>
      <c r="P166" s="145">
        <f>O166*H166</f>
        <v>0</v>
      </c>
      <c r="Q166" s="145">
        <v>0</v>
      </c>
      <c r="R166" s="145">
        <f>Q166*H166</f>
        <v>0</v>
      </c>
      <c r="S166" s="145">
        <v>0</v>
      </c>
      <c r="T166" s="146">
        <f>S166*H166</f>
        <v>0</v>
      </c>
      <c r="AR166" s="12" t="s">
        <v>275</v>
      </c>
      <c r="AT166" s="12" t="s">
        <v>211</v>
      </c>
      <c r="AU166" s="12" t="s">
        <v>74</v>
      </c>
      <c r="AY166" s="12" t="s">
        <v>112</v>
      </c>
      <c r="BE166" s="147">
        <f>IF(N166="základní",J166,0)</f>
        <v>0</v>
      </c>
      <c r="BF166" s="147">
        <f>IF(N166="snížená",J166,0)</f>
        <v>0</v>
      </c>
      <c r="BG166" s="147">
        <f>IF(N166="zákl. přenesená",J166,0)</f>
        <v>0</v>
      </c>
      <c r="BH166" s="147">
        <f>IF(N166="sníž. přenesená",J166,0)</f>
        <v>0</v>
      </c>
      <c r="BI166" s="147">
        <f>IF(N166="nulová",J166,0)</f>
        <v>0</v>
      </c>
      <c r="BJ166" s="12" t="s">
        <v>74</v>
      </c>
      <c r="BK166" s="147">
        <f>ROUND(I166*H166,2)</f>
        <v>0</v>
      </c>
      <c r="BL166" s="12" t="s">
        <v>275</v>
      </c>
      <c r="BM166" s="12" t="s">
        <v>306</v>
      </c>
    </row>
    <row r="167" spans="2:65" s="1" customFormat="1" x14ac:dyDescent="0.2">
      <c r="B167" s="26"/>
      <c r="D167" s="148" t="s">
        <v>122</v>
      </c>
      <c r="F167" s="149" t="s">
        <v>305</v>
      </c>
      <c r="I167" s="80"/>
      <c r="L167" s="26"/>
      <c r="M167" s="150"/>
      <c r="N167" s="45"/>
      <c r="O167" s="45"/>
      <c r="P167" s="45"/>
      <c r="Q167" s="45"/>
      <c r="R167" s="45"/>
      <c r="S167" s="45"/>
      <c r="T167" s="46"/>
      <c r="AT167" s="12" t="s">
        <v>122</v>
      </c>
      <c r="AU167" s="12" t="s">
        <v>74</v>
      </c>
    </row>
    <row r="168" spans="2:65" s="1" customFormat="1" ht="16.5" customHeight="1" x14ac:dyDescent="0.2">
      <c r="B168" s="135"/>
      <c r="C168" s="151" t="s">
        <v>319</v>
      </c>
      <c r="D168" s="151" t="s">
        <v>211</v>
      </c>
      <c r="E168" s="152" t="s">
        <v>308</v>
      </c>
      <c r="F168" s="153" t="s">
        <v>309</v>
      </c>
      <c r="G168" s="154" t="s">
        <v>267</v>
      </c>
      <c r="H168" s="155">
        <v>9.6</v>
      </c>
      <c r="I168" s="156"/>
      <c r="J168" s="157">
        <f>ROUND(I168*H168,2)</f>
        <v>0</v>
      </c>
      <c r="K168" s="153" t="s">
        <v>119</v>
      </c>
      <c r="L168" s="158"/>
      <c r="M168" s="159" t="s">
        <v>1</v>
      </c>
      <c r="N168" s="160" t="s">
        <v>37</v>
      </c>
      <c r="O168" s="45"/>
      <c r="P168" s="145">
        <f>O168*H168</f>
        <v>0</v>
      </c>
      <c r="Q168" s="145">
        <v>1</v>
      </c>
      <c r="R168" s="145">
        <f>Q168*H168</f>
        <v>9.6</v>
      </c>
      <c r="S168" s="145">
        <v>0</v>
      </c>
      <c r="T168" s="146">
        <f>S168*H168</f>
        <v>0</v>
      </c>
      <c r="AR168" s="12" t="s">
        <v>275</v>
      </c>
      <c r="AT168" s="12" t="s">
        <v>211</v>
      </c>
      <c r="AU168" s="12" t="s">
        <v>74</v>
      </c>
      <c r="AY168" s="12" t="s">
        <v>112</v>
      </c>
      <c r="BE168" s="147">
        <f>IF(N168="základní",J168,0)</f>
        <v>0</v>
      </c>
      <c r="BF168" s="147">
        <f>IF(N168="snížená",J168,0)</f>
        <v>0</v>
      </c>
      <c r="BG168" s="147">
        <f>IF(N168="zákl. přenesená",J168,0)</f>
        <v>0</v>
      </c>
      <c r="BH168" s="147">
        <f>IF(N168="sníž. přenesená",J168,0)</f>
        <v>0</v>
      </c>
      <c r="BI168" s="147">
        <f>IF(N168="nulová",J168,0)</f>
        <v>0</v>
      </c>
      <c r="BJ168" s="12" t="s">
        <v>74</v>
      </c>
      <c r="BK168" s="147">
        <f>ROUND(I168*H168,2)</f>
        <v>0</v>
      </c>
      <c r="BL168" s="12" t="s">
        <v>275</v>
      </c>
      <c r="BM168" s="12" t="s">
        <v>310</v>
      </c>
    </row>
    <row r="169" spans="2:65" s="1" customFormat="1" x14ac:dyDescent="0.2">
      <c r="B169" s="26"/>
      <c r="D169" s="148" t="s">
        <v>122</v>
      </c>
      <c r="F169" s="149" t="s">
        <v>309</v>
      </c>
      <c r="I169" s="80"/>
      <c r="L169" s="26"/>
      <c r="M169" s="150"/>
      <c r="N169" s="45"/>
      <c r="O169" s="45"/>
      <c r="P169" s="45"/>
      <c r="Q169" s="45"/>
      <c r="R169" s="45"/>
      <c r="S169" s="45"/>
      <c r="T169" s="46"/>
      <c r="AT169" s="12" t="s">
        <v>122</v>
      </c>
      <c r="AU169" s="12" t="s">
        <v>74</v>
      </c>
    </row>
    <row r="170" spans="2:65" s="1" customFormat="1" ht="16.5" customHeight="1" x14ac:dyDescent="0.2">
      <c r="B170" s="135"/>
      <c r="C170" s="151" t="s">
        <v>324</v>
      </c>
      <c r="D170" s="151" t="s">
        <v>211</v>
      </c>
      <c r="E170" s="152" t="s">
        <v>312</v>
      </c>
      <c r="F170" s="153" t="s">
        <v>313</v>
      </c>
      <c r="G170" s="154" t="s">
        <v>267</v>
      </c>
      <c r="H170" s="155">
        <v>13.5</v>
      </c>
      <c r="I170" s="156"/>
      <c r="J170" s="157">
        <f>ROUND(I170*H170,2)</f>
        <v>0</v>
      </c>
      <c r="K170" s="153" t="s">
        <v>119</v>
      </c>
      <c r="L170" s="158"/>
      <c r="M170" s="159" t="s">
        <v>1</v>
      </c>
      <c r="N170" s="160" t="s">
        <v>37</v>
      </c>
      <c r="O170" s="45"/>
      <c r="P170" s="145">
        <f>O170*H170</f>
        <v>0</v>
      </c>
      <c r="Q170" s="145">
        <v>1</v>
      </c>
      <c r="R170" s="145">
        <f>Q170*H170</f>
        <v>13.5</v>
      </c>
      <c r="S170" s="145">
        <v>0</v>
      </c>
      <c r="T170" s="146">
        <f>S170*H170</f>
        <v>0</v>
      </c>
      <c r="AR170" s="12" t="s">
        <v>275</v>
      </c>
      <c r="AT170" s="12" t="s">
        <v>211</v>
      </c>
      <c r="AU170" s="12" t="s">
        <v>74</v>
      </c>
      <c r="AY170" s="12" t="s">
        <v>112</v>
      </c>
      <c r="BE170" s="147">
        <f>IF(N170="základní",J170,0)</f>
        <v>0</v>
      </c>
      <c r="BF170" s="147">
        <f>IF(N170="snížená",J170,0)</f>
        <v>0</v>
      </c>
      <c r="BG170" s="147">
        <f>IF(N170="zákl. přenesená",J170,0)</f>
        <v>0</v>
      </c>
      <c r="BH170" s="147">
        <f>IF(N170="sníž. přenesená",J170,0)</f>
        <v>0</v>
      </c>
      <c r="BI170" s="147">
        <f>IF(N170="nulová",J170,0)</f>
        <v>0</v>
      </c>
      <c r="BJ170" s="12" t="s">
        <v>74</v>
      </c>
      <c r="BK170" s="147">
        <f>ROUND(I170*H170,2)</f>
        <v>0</v>
      </c>
      <c r="BL170" s="12" t="s">
        <v>275</v>
      </c>
      <c r="BM170" s="12" t="s">
        <v>314</v>
      </c>
    </row>
    <row r="171" spans="2:65" s="1" customFormat="1" x14ac:dyDescent="0.2">
      <c r="B171" s="26"/>
      <c r="D171" s="148" t="s">
        <v>122</v>
      </c>
      <c r="F171" s="149" t="s">
        <v>313</v>
      </c>
      <c r="I171" s="80"/>
      <c r="L171" s="26"/>
      <c r="M171" s="150"/>
      <c r="N171" s="45"/>
      <c r="O171" s="45"/>
      <c r="P171" s="45"/>
      <c r="Q171" s="45"/>
      <c r="R171" s="45"/>
      <c r="S171" s="45"/>
      <c r="T171" s="46"/>
      <c r="AT171" s="12" t="s">
        <v>122</v>
      </c>
      <c r="AU171" s="12" t="s">
        <v>74</v>
      </c>
    </row>
    <row r="172" spans="2:65" s="1" customFormat="1" ht="16.5" customHeight="1" x14ac:dyDescent="0.2">
      <c r="B172" s="135"/>
      <c r="C172" s="151" t="s">
        <v>326</v>
      </c>
      <c r="D172" s="151" t="s">
        <v>211</v>
      </c>
      <c r="E172" s="152" t="s">
        <v>316</v>
      </c>
      <c r="F172" s="153" t="s">
        <v>317</v>
      </c>
      <c r="G172" s="154" t="s">
        <v>267</v>
      </c>
      <c r="H172" s="155">
        <v>13.5</v>
      </c>
      <c r="I172" s="156"/>
      <c r="J172" s="157">
        <f>ROUND(I172*H172,2)</f>
        <v>0</v>
      </c>
      <c r="K172" s="153" t="s">
        <v>119</v>
      </c>
      <c r="L172" s="158"/>
      <c r="M172" s="159" t="s">
        <v>1</v>
      </c>
      <c r="N172" s="160" t="s">
        <v>37</v>
      </c>
      <c r="O172" s="45"/>
      <c r="P172" s="145">
        <f>O172*H172</f>
        <v>0</v>
      </c>
      <c r="Q172" s="145">
        <v>1</v>
      </c>
      <c r="R172" s="145">
        <f>Q172*H172</f>
        <v>13.5</v>
      </c>
      <c r="S172" s="145">
        <v>0</v>
      </c>
      <c r="T172" s="146">
        <f>S172*H172</f>
        <v>0</v>
      </c>
      <c r="AR172" s="12" t="s">
        <v>275</v>
      </c>
      <c r="AT172" s="12" t="s">
        <v>211</v>
      </c>
      <c r="AU172" s="12" t="s">
        <v>74</v>
      </c>
      <c r="AY172" s="12" t="s">
        <v>112</v>
      </c>
      <c r="BE172" s="147">
        <f>IF(N172="základní",J172,0)</f>
        <v>0</v>
      </c>
      <c r="BF172" s="147">
        <f>IF(N172="snížená",J172,0)</f>
        <v>0</v>
      </c>
      <c r="BG172" s="147">
        <f>IF(N172="zákl. přenesená",J172,0)</f>
        <v>0</v>
      </c>
      <c r="BH172" s="147">
        <f>IF(N172="sníž. přenesená",J172,0)</f>
        <v>0</v>
      </c>
      <c r="BI172" s="147">
        <f>IF(N172="nulová",J172,0)</f>
        <v>0</v>
      </c>
      <c r="BJ172" s="12" t="s">
        <v>74</v>
      </c>
      <c r="BK172" s="147">
        <f>ROUND(I172*H172,2)</f>
        <v>0</v>
      </c>
      <c r="BL172" s="12" t="s">
        <v>275</v>
      </c>
      <c r="BM172" s="12" t="s">
        <v>318</v>
      </c>
    </row>
    <row r="173" spans="2:65" s="1" customFormat="1" x14ac:dyDescent="0.2">
      <c r="B173" s="26"/>
      <c r="D173" s="148" t="s">
        <v>122</v>
      </c>
      <c r="F173" s="149" t="s">
        <v>317</v>
      </c>
      <c r="I173" s="80"/>
      <c r="L173" s="26"/>
      <c r="M173" s="150"/>
      <c r="N173" s="45"/>
      <c r="O173" s="45"/>
      <c r="P173" s="45"/>
      <c r="Q173" s="45"/>
      <c r="R173" s="45"/>
      <c r="S173" s="45"/>
      <c r="T173" s="46"/>
      <c r="AT173" s="12" t="s">
        <v>122</v>
      </c>
      <c r="AU173" s="12" t="s">
        <v>74</v>
      </c>
    </row>
    <row r="174" spans="2:65" s="1" customFormat="1" ht="16.5" customHeight="1" x14ac:dyDescent="0.2">
      <c r="B174" s="135"/>
      <c r="C174" s="151" t="s">
        <v>331</v>
      </c>
      <c r="D174" s="151" t="s">
        <v>211</v>
      </c>
      <c r="E174" s="152" t="s">
        <v>320</v>
      </c>
      <c r="F174" s="153" t="s">
        <v>321</v>
      </c>
      <c r="G174" s="154" t="s">
        <v>322</v>
      </c>
      <c r="H174" s="155">
        <v>3</v>
      </c>
      <c r="I174" s="156"/>
      <c r="J174" s="157">
        <f>ROUND(I174*H174,2)</f>
        <v>0</v>
      </c>
      <c r="K174" s="153" t="s">
        <v>119</v>
      </c>
      <c r="L174" s="158"/>
      <c r="M174" s="159" t="s">
        <v>1</v>
      </c>
      <c r="N174" s="160" t="s">
        <v>37</v>
      </c>
      <c r="O174" s="45"/>
      <c r="P174" s="145">
        <f>O174*H174</f>
        <v>0</v>
      </c>
      <c r="Q174" s="145">
        <v>0</v>
      </c>
      <c r="R174" s="145">
        <f>Q174*H174</f>
        <v>0</v>
      </c>
      <c r="S174" s="145">
        <v>0</v>
      </c>
      <c r="T174" s="146">
        <f>S174*H174</f>
        <v>0</v>
      </c>
      <c r="AR174" s="12" t="s">
        <v>275</v>
      </c>
      <c r="AT174" s="12" t="s">
        <v>211</v>
      </c>
      <c r="AU174" s="12" t="s">
        <v>74</v>
      </c>
      <c r="AY174" s="12" t="s">
        <v>112</v>
      </c>
      <c r="BE174" s="147">
        <f>IF(N174="základní",J174,0)</f>
        <v>0</v>
      </c>
      <c r="BF174" s="147">
        <f>IF(N174="snížená",J174,0)</f>
        <v>0</v>
      </c>
      <c r="BG174" s="147">
        <f>IF(N174="zákl. přenesená",J174,0)</f>
        <v>0</v>
      </c>
      <c r="BH174" s="147">
        <f>IF(N174="sníž. přenesená",J174,0)</f>
        <v>0</v>
      </c>
      <c r="BI174" s="147">
        <f>IF(N174="nulová",J174,0)</f>
        <v>0</v>
      </c>
      <c r="BJ174" s="12" t="s">
        <v>74</v>
      </c>
      <c r="BK174" s="147">
        <f>ROUND(I174*H174,2)</f>
        <v>0</v>
      </c>
      <c r="BL174" s="12" t="s">
        <v>275</v>
      </c>
      <c r="BM174" s="12" t="s">
        <v>323</v>
      </c>
    </row>
    <row r="175" spans="2:65" s="1" customFormat="1" x14ac:dyDescent="0.2">
      <c r="B175" s="26"/>
      <c r="D175" s="148" t="s">
        <v>122</v>
      </c>
      <c r="F175" s="149" t="s">
        <v>321</v>
      </c>
      <c r="I175" s="80"/>
      <c r="L175" s="26"/>
      <c r="M175" s="150"/>
      <c r="N175" s="45"/>
      <c r="O175" s="45"/>
      <c r="P175" s="45"/>
      <c r="Q175" s="45"/>
      <c r="R175" s="45"/>
      <c r="S175" s="45"/>
      <c r="T175" s="46"/>
      <c r="AT175" s="12" t="s">
        <v>122</v>
      </c>
      <c r="AU175" s="12" t="s">
        <v>74</v>
      </c>
    </row>
    <row r="176" spans="2:65" s="1" customFormat="1" ht="16.5" customHeight="1" x14ac:dyDescent="0.2">
      <c r="B176" s="135"/>
      <c r="C176" s="136" t="s">
        <v>336</v>
      </c>
      <c r="D176" s="136" t="s">
        <v>115</v>
      </c>
      <c r="E176" s="137" t="s">
        <v>283</v>
      </c>
      <c r="F176" s="138" t="s">
        <v>284</v>
      </c>
      <c r="G176" s="139" t="s">
        <v>267</v>
      </c>
      <c r="H176" s="140">
        <v>436.5</v>
      </c>
      <c r="I176" s="141"/>
      <c r="J176" s="142">
        <f>ROUND(I176*H176,2)</f>
        <v>0</v>
      </c>
      <c r="K176" s="138" t="s">
        <v>119</v>
      </c>
      <c r="L176" s="26"/>
      <c r="M176" s="143" t="s">
        <v>1</v>
      </c>
      <c r="N176" s="144" t="s">
        <v>37</v>
      </c>
      <c r="O176" s="45"/>
      <c r="P176" s="145">
        <f>O176*H176</f>
        <v>0</v>
      </c>
      <c r="Q176" s="145">
        <v>0</v>
      </c>
      <c r="R176" s="145">
        <f>Q176*H176</f>
        <v>0</v>
      </c>
      <c r="S176" s="145">
        <v>0</v>
      </c>
      <c r="T176" s="146">
        <f>S176*H176</f>
        <v>0</v>
      </c>
      <c r="AR176" s="12" t="s">
        <v>275</v>
      </c>
      <c r="AT176" s="12" t="s">
        <v>115</v>
      </c>
      <c r="AU176" s="12" t="s">
        <v>74</v>
      </c>
      <c r="AY176" s="12" t="s">
        <v>112</v>
      </c>
      <c r="BE176" s="147">
        <f>IF(N176="základní",J176,0)</f>
        <v>0</v>
      </c>
      <c r="BF176" s="147">
        <f>IF(N176="snížená",J176,0)</f>
        <v>0</v>
      </c>
      <c r="BG176" s="147">
        <f>IF(N176="zákl. přenesená",J176,0)</f>
        <v>0</v>
      </c>
      <c r="BH176" s="147">
        <f>IF(N176="sníž. přenesená",J176,0)</f>
        <v>0</v>
      </c>
      <c r="BI176" s="147">
        <f>IF(N176="nulová",J176,0)</f>
        <v>0</v>
      </c>
      <c r="BJ176" s="12" t="s">
        <v>74</v>
      </c>
      <c r="BK176" s="147">
        <f>ROUND(I176*H176,2)</f>
        <v>0</v>
      </c>
      <c r="BL176" s="12" t="s">
        <v>275</v>
      </c>
      <c r="BM176" s="12" t="s">
        <v>325</v>
      </c>
    </row>
    <row r="177" spans="2:65" s="1" customFormat="1" ht="58.5" x14ac:dyDescent="0.2">
      <c r="B177" s="26"/>
      <c r="D177" s="148" t="s">
        <v>122</v>
      </c>
      <c r="F177" s="149" t="s">
        <v>286</v>
      </c>
      <c r="I177" s="80"/>
      <c r="L177" s="26"/>
      <c r="M177" s="150"/>
      <c r="N177" s="45"/>
      <c r="O177" s="45"/>
      <c r="P177" s="45"/>
      <c r="Q177" s="45"/>
      <c r="R177" s="45"/>
      <c r="S177" s="45"/>
      <c r="T177" s="46"/>
      <c r="AT177" s="12" t="s">
        <v>122</v>
      </c>
      <c r="AU177" s="12" t="s">
        <v>74</v>
      </c>
    </row>
    <row r="178" spans="2:65" s="1" customFormat="1" ht="22.5" customHeight="1" x14ac:dyDescent="0.2">
      <c r="B178" s="135"/>
      <c r="C178" s="136" t="s">
        <v>341</v>
      </c>
      <c r="D178" s="136" t="s">
        <v>115</v>
      </c>
      <c r="E178" s="137" t="s">
        <v>327</v>
      </c>
      <c r="F178" s="138" t="s">
        <v>328</v>
      </c>
      <c r="G178" s="139" t="s">
        <v>267</v>
      </c>
      <c r="H178" s="140">
        <v>1611.37</v>
      </c>
      <c r="I178" s="141"/>
      <c r="J178" s="142">
        <f>ROUND(I178*H178,2)</f>
        <v>0</v>
      </c>
      <c r="K178" s="138" t="s">
        <v>119</v>
      </c>
      <c r="L178" s="26"/>
      <c r="M178" s="143" t="s">
        <v>1</v>
      </c>
      <c r="N178" s="144" t="s">
        <v>37</v>
      </c>
      <c r="O178" s="45"/>
      <c r="P178" s="145">
        <f>O178*H178</f>
        <v>0</v>
      </c>
      <c r="Q178" s="145">
        <v>0</v>
      </c>
      <c r="R178" s="145">
        <f>Q178*H178</f>
        <v>0</v>
      </c>
      <c r="S178" s="145">
        <v>0</v>
      </c>
      <c r="T178" s="146">
        <f>S178*H178</f>
        <v>0</v>
      </c>
      <c r="AR178" s="12" t="s">
        <v>275</v>
      </c>
      <c r="AT178" s="12" t="s">
        <v>115</v>
      </c>
      <c r="AU178" s="12" t="s">
        <v>74</v>
      </c>
      <c r="AY178" s="12" t="s">
        <v>112</v>
      </c>
      <c r="BE178" s="147">
        <f>IF(N178="základní",J178,0)</f>
        <v>0</v>
      </c>
      <c r="BF178" s="147">
        <f>IF(N178="snížená",J178,0)</f>
        <v>0</v>
      </c>
      <c r="BG178" s="147">
        <f>IF(N178="zákl. přenesená",J178,0)</f>
        <v>0</v>
      </c>
      <c r="BH178" s="147">
        <f>IF(N178="sníž. přenesená",J178,0)</f>
        <v>0</v>
      </c>
      <c r="BI178" s="147">
        <f>IF(N178="nulová",J178,0)</f>
        <v>0</v>
      </c>
      <c r="BJ178" s="12" t="s">
        <v>74</v>
      </c>
      <c r="BK178" s="147">
        <f>ROUND(I178*H178,2)</f>
        <v>0</v>
      </c>
      <c r="BL178" s="12" t="s">
        <v>275</v>
      </c>
      <c r="BM178" s="12" t="s">
        <v>329</v>
      </c>
    </row>
    <row r="179" spans="2:65" s="1" customFormat="1" ht="58.5" x14ac:dyDescent="0.2">
      <c r="B179" s="26"/>
      <c r="D179" s="148" t="s">
        <v>122</v>
      </c>
      <c r="F179" s="149" t="s">
        <v>330</v>
      </c>
      <c r="I179" s="80"/>
      <c r="L179" s="26"/>
      <c r="M179" s="150"/>
      <c r="N179" s="45"/>
      <c r="O179" s="45"/>
      <c r="P179" s="45"/>
      <c r="Q179" s="45"/>
      <c r="R179" s="45"/>
      <c r="S179" s="45"/>
      <c r="T179" s="46"/>
      <c r="AT179" s="12" t="s">
        <v>122</v>
      </c>
      <c r="AU179" s="12" t="s">
        <v>74</v>
      </c>
    </row>
    <row r="180" spans="2:65" s="1" customFormat="1" ht="22.5" customHeight="1" x14ac:dyDescent="0.2">
      <c r="B180" s="135"/>
      <c r="C180" s="136" t="s">
        <v>346</v>
      </c>
      <c r="D180" s="136" t="s">
        <v>115</v>
      </c>
      <c r="E180" s="137" t="s">
        <v>332</v>
      </c>
      <c r="F180" s="138" t="s">
        <v>333</v>
      </c>
      <c r="G180" s="139" t="s">
        <v>267</v>
      </c>
      <c r="H180" s="140">
        <v>1510.74</v>
      </c>
      <c r="I180" s="141"/>
      <c r="J180" s="142">
        <f>ROUND(I180*H180,2)</f>
        <v>0</v>
      </c>
      <c r="K180" s="138" t="s">
        <v>119</v>
      </c>
      <c r="L180" s="26"/>
      <c r="M180" s="143" t="s">
        <v>1</v>
      </c>
      <c r="N180" s="144" t="s">
        <v>37</v>
      </c>
      <c r="O180" s="45"/>
      <c r="P180" s="145">
        <f>O180*H180</f>
        <v>0</v>
      </c>
      <c r="Q180" s="145">
        <v>0</v>
      </c>
      <c r="R180" s="145">
        <f>Q180*H180</f>
        <v>0</v>
      </c>
      <c r="S180" s="145">
        <v>0</v>
      </c>
      <c r="T180" s="146">
        <f>S180*H180</f>
        <v>0</v>
      </c>
      <c r="AR180" s="12" t="s">
        <v>275</v>
      </c>
      <c r="AT180" s="12" t="s">
        <v>115</v>
      </c>
      <c r="AU180" s="12" t="s">
        <v>74</v>
      </c>
      <c r="AY180" s="12" t="s">
        <v>112</v>
      </c>
      <c r="BE180" s="147">
        <f>IF(N180="základní",J180,0)</f>
        <v>0</v>
      </c>
      <c r="BF180" s="147">
        <f>IF(N180="snížená",J180,0)</f>
        <v>0</v>
      </c>
      <c r="BG180" s="147">
        <f>IF(N180="zákl. přenesená",J180,0)</f>
        <v>0</v>
      </c>
      <c r="BH180" s="147">
        <f>IF(N180="sníž. přenesená",J180,0)</f>
        <v>0</v>
      </c>
      <c r="BI180" s="147">
        <f>IF(N180="nulová",J180,0)</f>
        <v>0</v>
      </c>
      <c r="BJ180" s="12" t="s">
        <v>74</v>
      </c>
      <c r="BK180" s="147">
        <f>ROUND(I180*H180,2)</f>
        <v>0</v>
      </c>
      <c r="BL180" s="12" t="s">
        <v>275</v>
      </c>
      <c r="BM180" s="12" t="s">
        <v>334</v>
      </c>
    </row>
    <row r="181" spans="2:65" s="1" customFormat="1" ht="58.5" x14ac:dyDescent="0.2">
      <c r="B181" s="26"/>
      <c r="D181" s="148" t="s">
        <v>122</v>
      </c>
      <c r="F181" s="149" t="s">
        <v>335</v>
      </c>
      <c r="I181" s="80"/>
      <c r="L181" s="26"/>
      <c r="M181" s="150"/>
      <c r="N181" s="45"/>
      <c r="O181" s="45"/>
      <c r="P181" s="45"/>
      <c r="Q181" s="45"/>
      <c r="R181" s="45"/>
      <c r="S181" s="45"/>
      <c r="T181" s="46"/>
      <c r="AT181" s="12" t="s">
        <v>122</v>
      </c>
      <c r="AU181" s="12" t="s">
        <v>74</v>
      </c>
    </row>
    <row r="182" spans="2:65" s="1" customFormat="1" ht="22.5" customHeight="1" x14ac:dyDescent="0.2">
      <c r="B182" s="135"/>
      <c r="C182" s="136" t="s">
        <v>351</v>
      </c>
      <c r="D182" s="136" t="s">
        <v>115</v>
      </c>
      <c r="E182" s="137" t="s">
        <v>337</v>
      </c>
      <c r="F182" s="138" t="s">
        <v>338</v>
      </c>
      <c r="G182" s="139" t="s">
        <v>267</v>
      </c>
      <c r="H182" s="140">
        <v>2.4420000000000002</v>
      </c>
      <c r="I182" s="141"/>
      <c r="J182" s="142">
        <f>ROUND(I182*H182,2)</f>
        <v>0</v>
      </c>
      <c r="K182" s="138" t="s">
        <v>119</v>
      </c>
      <c r="L182" s="26"/>
      <c r="M182" s="143" t="s">
        <v>1</v>
      </c>
      <c r="N182" s="144" t="s">
        <v>37</v>
      </c>
      <c r="O182" s="45"/>
      <c r="P182" s="145">
        <f>O182*H182</f>
        <v>0</v>
      </c>
      <c r="Q182" s="145">
        <v>0</v>
      </c>
      <c r="R182" s="145">
        <f>Q182*H182</f>
        <v>0</v>
      </c>
      <c r="S182" s="145">
        <v>0</v>
      </c>
      <c r="T182" s="146">
        <f>S182*H182</f>
        <v>0</v>
      </c>
      <c r="AR182" s="12" t="s">
        <v>275</v>
      </c>
      <c r="AT182" s="12" t="s">
        <v>115</v>
      </c>
      <c r="AU182" s="12" t="s">
        <v>74</v>
      </c>
      <c r="AY182" s="12" t="s">
        <v>112</v>
      </c>
      <c r="BE182" s="147">
        <f>IF(N182="základní",J182,0)</f>
        <v>0</v>
      </c>
      <c r="BF182" s="147">
        <f>IF(N182="snížená",J182,0)</f>
        <v>0</v>
      </c>
      <c r="BG182" s="147">
        <f>IF(N182="zákl. přenesená",J182,0)</f>
        <v>0</v>
      </c>
      <c r="BH182" s="147">
        <f>IF(N182="sníž. přenesená",J182,0)</f>
        <v>0</v>
      </c>
      <c r="BI182" s="147">
        <f>IF(N182="nulová",J182,0)</f>
        <v>0</v>
      </c>
      <c r="BJ182" s="12" t="s">
        <v>74</v>
      </c>
      <c r="BK182" s="147">
        <f>ROUND(I182*H182,2)</f>
        <v>0</v>
      </c>
      <c r="BL182" s="12" t="s">
        <v>275</v>
      </c>
      <c r="BM182" s="12" t="s">
        <v>339</v>
      </c>
    </row>
    <row r="183" spans="2:65" s="1" customFormat="1" ht="58.5" x14ac:dyDescent="0.2">
      <c r="B183" s="26"/>
      <c r="D183" s="148" t="s">
        <v>122</v>
      </c>
      <c r="F183" s="149" t="s">
        <v>340</v>
      </c>
      <c r="I183" s="80"/>
      <c r="L183" s="26"/>
      <c r="M183" s="150"/>
      <c r="N183" s="45"/>
      <c r="O183" s="45"/>
      <c r="P183" s="45"/>
      <c r="Q183" s="45"/>
      <c r="R183" s="45"/>
      <c r="S183" s="45"/>
      <c r="T183" s="46"/>
      <c r="AT183" s="12" t="s">
        <v>122</v>
      </c>
      <c r="AU183" s="12" t="s">
        <v>74</v>
      </c>
    </row>
    <row r="184" spans="2:65" s="1" customFormat="1" ht="22.5" customHeight="1" x14ac:dyDescent="0.2">
      <c r="B184" s="135"/>
      <c r="C184" s="136" t="s">
        <v>356</v>
      </c>
      <c r="D184" s="136" t="s">
        <v>115</v>
      </c>
      <c r="E184" s="137" t="s">
        <v>342</v>
      </c>
      <c r="F184" s="138" t="s">
        <v>343</v>
      </c>
      <c r="G184" s="139" t="s">
        <v>267</v>
      </c>
      <c r="H184" s="140">
        <v>281.52300000000002</v>
      </c>
      <c r="I184" s="141"/>
      <c r="J184" s="142">
        <f>ROUND(I184*H184,2)</f>
        <v>0</v>
      </c>
      <c r="K184" s="138" t="s">
        <v>119</v>
      </c>
      <c r="L184" s="26"/>
      <c r="M184" s="143" t="s">
        <v>1</v>
      </c>
      <c r="N184" s="144" t="s">
        <v>37</v>
      </c>
      <c r="O184" s="45"/>
      <c r="P184" s="145">
        <f>O184*H184</f>
        <v>0</v>
      </c>
      <c r="Q184" s="145">
        <v>0</v>
      </c>
      <c r="R184" s="145">
        <f>Q184*H184</f>
        <v>0</v>
      </c>
      <c r="S184" s="145">
        <v>0</v>
      </c>
      <c r="T184" s="146">
        <f>S184*H184</f>
        <v>0</v>
      </c>
      <c r="AR184" s="12" t="s">
        <v>275</v>
      </c>
      <c r="AT184" s="12" t="s">
        <v>115</v>
      </c>
      <c r="AU184" s="12" t="s">
        <v>74</v>
      </c>
      <c r="AY184" s="12" t="s">
        <v>112</v>
      </c>
      <c r="BE184" s="147">
        <f>IF(N184="základní",J184,0)</f>
        <v>0</v>
      </c>
      <c r="BF184" s="147">
        <f>IF(N184="snížená",J184,0)</f>
        <v>0</v>
      </c>
      <c r="BG184" s="147">
        <f>IF(N184="zákl. přenesená",J184,0)</f>
        <v>0</v>
      </c>
      <c r="BH184" s="147">
        <f>IF(N184="sníž. přenesená",J184,0)</f>
        <v>0</v>
      </c>
      <c r="BI184" s="147">
        <f>IF(N184="nulová",J184,0)</f>
        <v>0</v>
      </c>
      <c r="BJ184" s="12" t="s">
        <v>74</v>
      </c>
      <c r="BK184" s="147">
        <f>ROUND(I184*H184,2)</f>
        <v>0</v>
      </c>
      <c r="BL184" s="12" t="s">
        <v>275</v>
      </c>
      <c r="BM184" s="12" t="s">
        <v>344</v>
      </c>
    </row>
    <row r="185" spans="2:65" s="1" customFormat="1" ht="58.5" x14ac:dyDescent="0.2">
      <c r="B185" s="26"/>
      <c r="D185" s="148" t="s">
        <v>122</v>
      </c>
      <c r="F185" s="149" t="s">
        <v>345</v>
      </c>
      <c r="I185" s="80"/>
      <c r="L185" s="26"/>
      <c r="M185" s="150"/>
      <c r="N185" s="45"/>
      <c r="O185" s="45"/>
      <c r="P185" s="45"/>
      <c r="Q185" s="45"/>
      <c r="R185" s="45"/>
      <c r="S185" s="45"/>
      <c r="T185" s="46"/>
      <c r="AT185" s="12" t="s">
        <v>122</v>
      </c>
      <c r="AU185" s="12" t="s">
        <v>74</v>
      </c>
    </row>
    <row r="186" spans="2:65" s="1" customFormat="1" ht="22.5" customHeight="1" x14ac:dyDescent="0.2">
      <c r="B186" s="135"/>
      <c r="C186" s="136" t="s">
        <v>392</v>
      </c>
      <c r="D186" s="136" t="s">
        <v>115</v>
      </c>
      <c r="E186" s="137" t="s">
        <v>347</v>
      </c>
      <c r="F186" s="138" t="s">
        <v>348</v>
      </c>
      <c r="G186" s="139" t="s">
        <v>267</v>
      </c>
      <c r="H186" s="140">
        <v>10</v>
      </c>
      <c r="I186" s="141"/>
      <c r="J186" s="142">
        <f>ROUND(I186*H186,2)</f>
        <v>0</v>
      </c>
      <c r="K186" s="138" t="s">
        <v>119</v>
      </c>
      <c r="L186" s="26"/>
      <c r="M186" s="143" t="s">
        <v>1</v>
      </c>
      <c r="N186" s="144" t="s">
        <v>37</v>
      </c>
      <c r="O186" s="45"/>
      <c r="P186" s="145">
        <f>O186*H186</f>
        <v>0</v>
      </c>
      <c r="Q186" s="145">
        <v>0</v>
      </c>
      <c r="R186" s="145">
        <f>Q186*H186</f>
        <v>0</v>
      </c>
      <c r="S186" s="145">
        <v>0</v>
      </c>
      <c r="T186" s="146">
        <f>S186*H186</f>
        <v>0</v>
      </c>
      <c r="AR186" s="12" t="s">
        <v>275</v>
      </c>
      <c r="AT186" s="12" t="s">
        <v>115</v>
      </c>
      <c r="AU186" s="12" t="s">
        <v>74</v>
      </c>
      <c r="AY186" s="12" t="s">
        <v>112</v>
      </c>
      <c r="BE186" s="147">
        <f>IF(N186="základní",J186,0)</f>
        <v>0</v>
      </c>
      <c r="BF186" s="147">
        <f>IF(N186="snížená",J186,0)</f>
        <v>0</v>
      </c>
      <c r="BG186" s="147">
        <f>IF(N186="zákl. přenesená",J186,0)</f>
        <v>0</v>
      </c>
      <c r="BH186" s="147">
        <f>IF(N186="sníž. přenesená",J186,0)</f>
        <v>0</v>
      </c>
      <c r="BI186" s="147">
        <f>IF(N186="nulová",J186,0)</f>
        <v>0</v>
      </c>
      <c r="BJ186" s="12" t="s">
        <v>74</v>
      </c>
      <c r="BK186" s="147">
        <f>ROUND(I186*H186,2)</f>
        <v>0</v>
      </c>
      <c r="BL186" s="12" t="s">
        <v>275</v>
      </c>
      <c r="BM186" s="12" t="s">
        <v>349</v>
      </c>
    </row>
    <row r="187" spans="2:65" s="1" customFormat="1" ht="58.5" x14ac:dyDescent="0.2">
      <c r="B187" s="26"/>
      <c r="D187" s="148" t="s">
        <v>122</v>
      </c>
      <c r="F187" s="149" t="s">
        <v>350</v>
      </c>
      <c r="I187" s="80"/>
      <c r="L187" s="26"/>
      <c r="M187" s="150"/>
      <c r="N187" s="45"/>
      <c r="O187" s="45"/>
      <c r="P187" s="45"/>
      <c r="Q187" s="45"/>
      <c r="R187" s="45"/>
      <c r="S187" s="45"/>
      <c r="T187" s="46"/>
      <c r="AT187" s="12" t="s">
        <v>122</v>
      </c>
      <c r="AU187" s="12" t="s">
        <v>74</v>
      </c>
    </row>
    <row r="188" spans="2:65" s="1" customFormat="1" ht="16.5" customHeight="1" x14ac:dyDescent="0.2">
      <c r="B188" s="135"/>
      <c r="C188" s="136" t="s">
        <v>393</v>
      </c>
      <c r="D188" s="136" t="s">
        <v>115</v>
      </c>
      <c r="E188" s="137" t="s">
        <v>352</v>
      </c>
      <c r="F188" s="138" t="s">
        <v>353</v>
      </c>
      <c r="G188" s="139" t="s">
        <v>152</v>
      </c>
      <c r="H188" s="140">
        <v>6</v>
      </c>
      <c r="I188" s="141"/>
      <c r="J188" s="142">
        <f>ROUND(I188*H188,2)</f>
        <v>0</v>
      </c>
      <c r="K188" s="138" t="s">
        <v>119</v>
      </c>
      <c r="L188" s="26"/>
      <c r="M188" s="143" t="s">
        <v>1</v>
      </c>
      <c r="N188" s="144" t="s">
        <v>37</v>
      </c>
      <c r="O188" s="45"/>
      <c r="P188" s="145">
        <f>O188*H188</f>
        <v>0</v>
      </c>
      <c r="Q188" s="145">
        <v>0</v>
      </c>
      <c r="R188" s="145">
        <f>Q188*H188</f>
        <v>0</v>
      </c>
      <c r="S188" s="145">
        <v>0</v>
      </c>
      <c r="T188" s="146">
        <f>S188*H188</f>
        <v>0</v>
      </c>
      <c r="AR188" s="12" t="s">
        <v>275</v>
      </c>
      <c r="AT188" s="12" t="s">
        <v>115</v>
      </c>
      <c r="AU188" s="12" t="s">
        <v>74</v>
      </c>
      <c r="AY188" s="12" t="s">
        <v>112</v>
      </c>
      <c r="BE188" s="147">
        <f>IF(N188="základní",J188,0)</f>
        <v>0</v>
      </c>
      <c r="BF188" s="147">
        <f>IF(N188="snížená",J188,0)</f>
        <v>0</v>
      </c>
      <c r="BG188" s="147">
        <f>IF(N188="zákl. přenesená",J188,0)</f>
        <v>0</v>
      </c>
      <c r="BH188" s="147">
        <f>IF(N188="sníž. přenesená",J188,0)</f>
        <v>0</v>
      </c>
      <c r="BI188" s="147">
        <f>IF(N188="nulová",J188,0)</f>
        <v>0</v>
      </c>
      <c r="BJ188" s="12" t="s">
        <v>74</v>
      </c>
      <c r="BK188" s="147">
        <f>ROUND(I188*H188,2)</f>
        <v>0</v>
      </c>
      <c r="BL188" s="12" t="s">
        <v>275</v>
      </c>
      <c r="BM188" s="12" t="s">
        <v>354</v>
      </c>
    </row>
    <row r="189" spans="2:65" s="1" customFormat="1" ht="29.25" x14ac:dyDescent="0.2">
      <c r="B189" s="26"/>
      <c r="D189" s="148" t="s">
        <v>122</v>
      </c>
      <c r="F189" s="149" t="s">
        <v>355</v>
      </c>
      <c r="I189" s="80"/>
      <c r="L189" s="26"/>
      <c r="M189" s="150"/>
      <c r="N189" s="45"/>
      <c r="O189" s="45"/>
      <c r="P189" s="45"/>
      <c r="Q189" s="45"/>
      <c r="R189" s="45"/>
      <c r="S189" s="45"/>
      <c r="T189" s="46"/>
      <c r="AT189" s="12" t="s">
        <v>122</v>
      </c>
      <c r="AU189" s="12" t="s">
        <v>74</v>
      </c>
    </row>
    <row r="190" spans="2:65" s="1" customFormat="1" ht="16.5" customHeight="1" x14ac:dyDescent="0.2">
      <c r="B190" s="135"/>
      <c r="C190" s="136" t="s">
        <v>394</v>
      </c>
      <c r="D190" s="136" t="s">
        <v>115</v>
      </c>
      <c r="E190" s="137" t="s">
        <v>357</v>
      </c>
      <c r="F190" s="138" t="s">
        <v>358</v>
      </c>
      <c r="G190" s="139" t="s">
        <v>267</v>
      </c>
      <c r="H190" s="140">
        <v>400</v>
      </c>
      <c r="I190" s="141"/>
      <c r="J190" s="142">
        <f>ROUND(I190*H190,2)</f>
        <v>0</v>
      </c>
      <c r="K190" s="138" t="s">
        <v>119</v>
      </c>
      <c r="L190" s="26"/>
      <c r="M190" s="143" t="s">
        <v>1</v>
      </c>
      <c r="N190" s="144" t="s">
        <v>37</v>
      </c>
      <c r="O190" s="45"/>
      <c r="P190" s="145">
        <f>O190*H190</f>
        <v>0</v>
      </c>
      <c r="Q190" s="145">
        <v>0</v>
      </c>
      <c r="R190" s="145">
        <f>Q190*H190</f>
        <v>0</v>
      </c>
      <c r="S190" s="145">
        <v>0</v>
      </c>
      <c r="T190" s="146">
        <f>S190*H190</f>
        <v>0</v>
      </c>
      <c r="AR190" s="12" t="s">
        <v>275</v>
      </c>
      <c r="AT190" s="12" t="s">
        <v>115</v>
      </c>
      <c r="AU190" s="12" t="s">
        <v>74</v>
      </c>
      <c r="AY190" s="12" t="s">
        <v>112</v>
      </c>
      <c r="BE190" s="147">
        <f>IF(N190="základní",J190,0)</f>
        <v>0</v>
      </c>
      <c r="BF190" s="147">
        <f>IF(N190="snížená",J190,0)</f>
        <v>0</v>
      </c>
      <c r="BG190" s="147">
        <f>IF(N190="zákl. přenesená",J190,0)</f>
        <v>0</v>
      </c>
      <c r="BH190" s="147">
        <f>IF(N190="sníž. přenesená",J190,0)</f>
        <v>0</v>
      </c>
      <c r="BI190" s="147">
        <f>IF(N190="nulová",J190,0)</f>
        <v>0</v>
      </c>
      <c r="BJ190" s="12" t="s">
        <v>74</v>
      </c>
      <c r="BK190" s="147">
        <f>ROUND(I190*H190,2)</f>
        <v>0</v>
      </c>
      <c r="BL190" s="12" t="s">
        <v>275</v>
      </c>
      <c r="BM190" s="12" t="s">
        <v>359</v>
      </c>
    </row>
    <row r="191" spans="2:65" s="1" customFormat="1" ht="29.25" x14ac:dyDescent="0.2">
      <c r="B191" s="26"/>
      <c r="D191" s="148" t="s">
        <v>122</v>
      </c>
      <c r="F191" s="149" t="s">
        <v>360</v>
      </c>
      <c r="I191" s="80"/>
      <c r="L191" s="26"/>
      <c r="M191" s="161"/>
      <c r="N191" s="162"/>
      <c r="O191" s="162"/>
      <c r="P191" s="162"/>
      <c r="Q191" s="162"/>
      <c r="R191" s="162"/>
      <c r="S191" s="162"/>
      <c r="T191" s="163"/>
      <c r="AT191" s="12" t="s">
        <v>122</v>
      </c>
      <c r="AU191" s="12" t="s">
        <v>74</v>
      </c>
    </row>
    <row r="192" spans="2:65" s="1" customFormat="1" ht="6.95" customHeight="1" x14ac:dyDescent="0.2">
      <c r="B192" s="35"/>
      <c r="C192" s="36"/>
      <c r="D192" s="36"/>
      <c r="E192" s="36"/>
      <c r="F192" s="36"/>
      <c r="G192" s="36"/>
      <c r="H192" s="36"/>
      <c r="I192" s="96"/>
      <c r="J192" s="36"/>
      <c r="K192" s="36"/>
      <c r="L192" s="26"/>
    </row>
  </sheetData>
  <autoFilter ref="C81:K191"/>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16"/>
  <sheetViews>
    <sheetView showGridLines="0" workbookViewId="0"/>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78"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81" t="s">
        <v>5</v>
      </c>
      <c r="M2" s="182"/>
      <c r="N2" s="182"/>
      <c r="O2" s="182"/>
      <c r="P2" s="182"/>
      <c r="Q2" s="182"/>
      <c r="R2" s="182"/>
      <c r="S2" s="182"/>
      <c r="T2" s="182"/>
      <c r="U2" s="182"/>
      <c r="V2" s="182"/>
      <c r="AT2" s="12" t="s">
        <v>82</v>
      </c>
    </row>
    <row r="3" spans="2:46" ht="6.95" customHeight="1" x14ac:dyDescent="0.2">
      <c r="B3" s="13"/>
      <c r="C3" s="14"/>
      <c r="D3" s="14"/>
      <c r="E3" s="14"/>
      <c r="F3" s="14"/>
      <c r="G3" s="14"/>
      <c r="H3" s="14"/>
      <c r="I3" s="79"/>
      <c r="J3" s="14"/>
      <c r="K3" s="14"/>
      <c r="L3" s="15"/>
      <c r="AT3" s="12" t="s">
        <v>76</v>
      </c>
    </row>
    <row r="4" spans="2:46" ht="24.95" customHeight="1" x14ac:dyDescent="0.2">
      <c r="B4" s="15"/>
      <c r="D4" s="16" t="s">
        <v>86</v>
      </c>
      <c r="L4" s="15"/>
      <c r="M4" s="17" t="s">
        <v>10</v>
      </c>
      <c r="AT4" s="12" t="s">
        <v>3</v>
      </c>
    </row>
    <row r="5" spans="2:46" ht="6.95" customHeight="1" x14ac:dyDescent="0.2">
      <c r="B5" s="15"/>
      <c r="L5" s="15"/>
    </row>
    <row r="6" spans="2:46" ht="12" customHeight="1" x14ac:dyDescent="0.2">
      <c r="B6" s="15"/>
      <c r="D6" s="21" t="s">
        <v>16</v>
      </c>
      <c r="L6" s="15"/>
    </row>
    <row r="7" spans="2:46" ht="16.5" customHeight="1" x14ac:dyDescent="0.2">
      <c r="B7" s="15"/>
      <c r="E7" s="203" t="str">
        <f>'Rekapitulace stavby'!K6</f>
        <v>Chropyně - Přerov</v>
      </c>
      <c r="F7" s="204"/>
      <c r="G7" s="204"/>
      <c r="H7" s="204"/>
      <c r="L7" s="15"/>
    </row>
    <row r="8" spans="2:46" s="1" customFormat="1" ht="12" customHeight="1" x14ac:dyDescent="0.2">
      <c r="B8" s="26"/>
      <c r="D8" s="21" t="s">
        <v>87</v>
      </c>
      <c r="I8" s="80"/>
      <c r="L8" s="26"/>
    </row>
    <row r="9" spans="2:46" s="1" customFormat="1" ht="36.950000000000003" customHeight="1" x14ac:dyDescent="0.2">
      <c r="B9" s="26"/>
      <c r="E9" s="189" t="s">
        <v>395</v>
      </c>
      <c r="F9" s="188"/>
      <c r="G9" s="188"/>
      <c r="H9" s="188"/>
      <c r="I9" s="80"/>
      <c r="L9" s="26"/>
    </row>
    <row r="10" spans="2:46" s="1" customFormat="1" x14ac:dyDescent="0.2">
      <c r="B10" s="26"/>
      <c r="I10" s="80"/>
      <c r="L10" s="26"/>
    </row>
    <row r="11" spans="2:46" s="1" customFormat="1" ht="12" customHeight="1" x14ac:dyDescent="0.2">
      <c r="B11" s="26"/>
      <c r="D11" s="21" t="s">
        <v>18</v>
      </c>
      <c r="F11" s="12" t="s">
        <v>1</v>
      </c>
      <c r="I11" s="81" t="s">
        <v>19</v>
      </c>
      <c r="J11" s="12" t="s">
        <v>1</v>
      </c>
      <c r="L11" s="26"/>
    </row>
    <row r="12" spans="2:46" s="1" customFormat="1" ht="12" customHeight="1" x14ac:dyDescent="0.2">
      <c r="B12" s="26"/>
      <c r="D12" s="21" t="s">
        <v>20</v>
      </c>
      <c r="F12" s="12" t="s">
        <v>21</v>
      </c>
      <c r="I12" s="81" t="s">
        <v>22</v>
      </c>
      <c r="J12" s="42">
        <f>'Rekapitulace stavby'!AN8</f>
        <v>0</v>
      </c>
      <c r="L12" s="26"/>
    </row>
    <row r="13" spans="2:46" s="1" customFormat="1" ht="10.9" customHeight="1" x14ac:dyDescent="0.2">
      <c r="B13" s="26"/>
      <c r="I13" s="80"/>
      <c r="L13" s="26"/>
    </row>
    <row r="14" spans="2:46" s="1" customFormat="1" ht="12" customHeight="1" x14ac:dyDescent="0.2">
      <c r="B14" s="26"/>
      <c r="D14" s="21" t="s">
        <v>23</v>
      </c>
      <c r="I14" s="81" t="s">
        <v>24</v>
      </c>
      <c r="J14" s="12" t="str">
        <f>IF('Rekapitulace stavby'!AN10="","",'Rekapitulace stavby'!AN10)</f>
        <v/>
      </c>
      <c r="L14" s="26"/>
    </row>
    <row r="15" spans="2:46" s="1" customFormat="1" ht="18" customHeight="1" x14ac:dyDescent="0.2">
      <c r="B15" s="26"/>
      <c r="E15" s="12" t="str">
        <f>IF('Rekapitulace stavby'!E11="","",'Rekapitulace stavby'!E11)</f>
        <v xml:space="preserve"> </v>
      </c>
      <c r="I15" s="81" t="s">
        <v>25</v>
      </c>
      <c r="J15" s="12" t="str">
        <f>IF('Rekapitulace stavby'!AN11="","",'Rekapitulace stavby'!AN11)</f>
        <v/>
      </c>
      <c r="L15" s="26"/>
    </row>
    <row r="16" spans="2:46" s="1" customFormat="1" ht="6.95" customHeight="1" x14ac:dyDescent="0.2">
      <c r="B16" s="26"/>
      <c r="I16" s="80"/>
      <c r="L16" s="26"/>
    </row>
    <row r="17" spans="2:12" s="1" customFormat="1" ht="12" customHeight="1" x14ac:dyDescent="0.2">
      <c r="B17" s="26"/>
      <c r="D17" s="21" t="s">
        <v>26</v>
      </c>
      <c r="I17" s="81" t="s">
        <v>24</v>
      </c>
      <c r="J17" s="22" t="str">
        <f>'Rekapitulace stavby'!AN13</f>
        <v>Vyplň údaj</v>
      </c>
      <c r="L17" s="26"/>
    </row>
    <row r="18" spans="2:12" s="1" customFormat="1" ht="18" customHeight="1" x14ac:dyDescent="0.2">
      <c r="B18" s="26"/>
      <c r="E18" s="205" t="str">
        <f>'Rekapitulace stavby'!E14</f>
        <v>Vyplň údaj</v>
      </c>
      <c r="F18" s="192"/>
      <c r="G18" s="192"/>
      <c r="H18" s="192"/>
      <c r="I18" s="81" t="s">
        <v>25</v>
      </c>
      <c r="J18" s="22" t="str">
        <f>'Rekapitulace stavby'!AN14</f>
        <v>Vyplň údaj</v>
      </c>
      <c r="L18" s="26"/>
    </row>
    <row r="19" spans="2:12" s="1" customFormat="1" ht="6.95" customHeight="1" x14ac:dyDescent="0.2">
      <c r="B19" s="26"/>
      <c r="I19" s="80"/>
      <c r="L19" s="26"/>
    </row>
    <row r="20" spans="2:12" s="1" customFormat="1" ht="12" customHeight="1" x14ac:dyDescent="0.2">
      <c r="B20" s="26"/>
      <c r="D20" s="21" t="s">
        <v>28</v>
      </c>
      <c r="I20" s="81" t="s">
        <v>24</v>
      </c>
      <c r="J20" s="12" t="str">
        <f>IF('Rekapitulace stavby'!AN16="","",'Rekapitulace stavby'!AN16)</f>
        <v/>
      </c>
      <c r="L20" s="26"/>
    </row>
    <row r="21" spans="2:12" s="1" customFormat="1" ht="18" customHeight="1" x14ac:dyDescent="0.2">
      <c r="B21" s="26"/>
      <c r="E21" s="12" t="str">
        <f>IF('Rekapitulace stavby'!E17="","",'Rekapitulace stavby'!E17)</f>
        <v xml:space="preserve"> </v>
      </c>
      <c r="I21" s="81" t="s">
        <v>25</v>
      </c>
      <c r="J21" s="12" t="str">
        <f>IF('Rekapitulace stavby'!AN17="","",'Rekapitulace stavby'!AN17)</f>
        <v/>
      </c>
      <c r="L21" s="26"/>
    </row>
    <row r="22" spans="2:12" s="1" customFormat="1" ht="6.95" customHeight="1" x14ac:dyDescent="0.2">
      <c r="B22" s="26"/>
      <c r="I22" s="80"/>
      <c r="L22" s="26"/>
    </row>
    <row r="23" spans="2:12" s="1" customFormat="1" ht="12" customHeight="1" x14ac:dyDescent="0.2">
      <c r="B23" s="26"/>
      <c r="D23" s="21" t="s">
        <v>30</v>
      </c>
      <c r="I23" s="81" t="s">
        <v>24</v>
      </c>
      <c r="J23" s="12" t="str">
        <f>IF('Rekapitulace stavby'!AN19="","",'Rekapitulace stavby'!AN19)</f>
        <v/>
      </c>
      <c r="L23" s="26"/>
    </row>
    <row r="24" spans="2:12" s="1" customFormat="1" ht="18" customHeight="1" x14ac:dyDescent="0.2">
      <c r="B24" s="26"/>
      <c r="E24" s="12" t="str">
        <f>IF('Rekapitulace stavby'!E20="","",'Rekapitulace stavby'!E20)</f>
        <v xml:space="preserve"> </v>
      </c>
      <c r="I24" s="81" t="s">
        <v>25</v>
      </c>
      <c r="J24" s="12" t="str">
        <f>IF('Rekapitulace stavby'!AN20="","",'Rekapitulace stavby'!AN20)</f>
        <v/>
      </c>
      <c r="L24" s="26"/>
    </row>
    <row r="25" spans="2:12" s="1" customFormat="1" ht="6.95" customHeight="1" x14ac:dyDescent="0.2">
      <c r="B25" s="26"/>
      <c r="I25" s="80"/>
      <c r="L25" s="26"/>
    </row>
    <row r="26" spans="2:12" s="1" customFormat="1" ht="12" customHeight="1" x14ac:dyDescent="0.2">
      <c r="B26" s="26"/>
      <c r="D26" s="21" t="s">
        <v>31</v>
      </c>
      <c r="I26" s="80"/>
      <c r="L26" s="26"/>
    </row>
    <row r="27" spans="2:12" s="6" customFormat="1" ht="16.5" customHeight="1" x14ac:dyDescent="0.2">
      <c r="B27" s="82"/>
      <c r="E27" s="196" t="s">
        <v>1</v>
      </c>
      <c r="F27" s="196"/>
      <c r="G27" s="196"/>
      <c r="H27" s="196"/>
      <c r="I27" s="83"/>
      <c r="L27" s="82"/>
    </row>
    <row r="28" spans="2:12" s="1" customFormat="1" ht="6.95" customHeight="1" x14ac:dyDescent="0.2">
      <c r="B28" s="26"/>
      <c r="I28" s="80"/>
      <c r="L28" s="26"/>
    </row>
    <row r="29" spans="2:12" s="1" customFormat="1" ht="6.95" customHeight="1" x14ac:dyDescent="0.2">
      <c r="B29" s="26"/>
      <c r="D29" s="43"/>
      <c r="E29" s="43"/>
      <c r="F29" s="43"/>
      <c r="G29" s="43"/>
      <c r="H29" s="43"/>
      <c r="I29" s="84"/>
      <c r="J29" s="43"/>
      <c r="K29" s="43"/>
      <c r="L29" s="26"/>
    </row>
    <row r="30" spans="2:12" s="1" customFormat="1" ht="25.35" customHeight="1" x14ac:dyDescent="0.2">
      <c r="B30" s="26"/>
      <c r="D30" s="85" t="s">
        <v>32</v>
      </c>
      <c r="I30" s="80"/>
      <c r="J30" s="56">
        <f>ROUND(J81, 2)</f>
        <v>0</v>
      </c>
      <c r="L30" s="26"/>
    </row>
    <row r="31" spans="2:12" s="1" customFormat="1" ht="6.95" customHeight="1" x14ac:dyDescent="0.2">
      <c r="B31" s="26"/>
      <c r="D31" s="43"/>
      <c r="E31" s="43"/>
      <c r="F31" s="43"/>
      <c r="G31" s="43"/>
      <c r="H31" s="43"/>
      <c r="I31" s="84"/>
      <c r="J31" s="43"/>
      <c r="K31" s="43"/>
      <c r="L31" s="26"/>
    </row>
    <row r="32" spans="2:12" s="1" customFormat="1" ht="14.45" customHeight="1" x14ac:dyDescent="0.2">
      <c r="B32" s="26"/>
      <c r="F32" s="29" t="s">
        <v>34</v>
      </c>
      <c r="I32" s="86" t="s">
        <v>33</v>
      </c>
      <c r="J32" s="29" t="s">
        <v>35</v>
      </c>
      <c r="L32" s="26"/>
    </row>
    <row r="33" spans="2:12" s="1" customFormat="1" ht="14.45" customHeight="1" x14ac:dyDescent="0.2">
      <c r="B33" s="26"/>
      <c r="D33" s="21" t="s">
        <v>36</v>
      </c>
      <c r="E33" s="21" t="s">
        <v>37</v>
      </c>
      <c r="F33" s="87">
        <f>ROUND((SUM(BE81:BE115)),  2)</f>
        <v>0</v>
      </c>
      <c r="I33" s="88">
        <v>0.21</v>
      </c>
      <c r="J33" s="87">
        <f>ROUND(((SUM(BE81:BE115))*I33),  2)</f>
        <v>0</v>
      </c>
      <c r="L33" s="26"/>
    </row>
    <row r="34" spans="2:12" s="1" customFormat="1" ht="14.45" customHeight="1" x14ac:dyDescent="0.2">
      <c r="B34" s="26"/>
      <c r="E34" s="21" t="s">
        <v>38</v>
      </c>
      <c r="F34" s="87">
        <f>ROUND((SUM(BF81:BF115)),  2)</f>
        <v>0</v>
      </c>
      <c r="I34" s="88">
        <v>0.15</v>
      </c>
      <c r="J34" s="87">
        <f>ROUND(((SUM(BF81:BF115))*I34),  2)</f>
        <v>0</v>
      </c>
      <c r="L34" s="26"/>
    </row>
    <row r="35" spans="2:12" s="1" customFormat="1" ht="14.45" hidden="1" customHeight="1" x14ac:dyDescent="0.2">
      <c r="B35" s="26"/>
      <c r="E35" s="21" t="s">
        <v>39</v>
      </c>
      <c r="F35" s="87">
        <f>ROUND((SUM(BG81:BG115)),  2)</f>
        <v>0</v>
      </c>
      <c r="I35" s="88">
        <v>0.21</v>
      </c>
      <c r="J35" s="87">
        <f>0</f>
        <v>0</v>
      </c>
      <c r="L35" s="26"/>
    </row>
    <row r="36" spans="2:12" s="1" customFormat="1" ht="14.45" hidden="1" customHeight="1" x14ac:dyDescent="0.2">
      <c r="B36" s="26"/>
      <c r="E36" s="21" t="s">
        <v>40</v>
      </c>
      <c r="F36" s="87">
        <f>ROUND((SUM(BH81:BH115)),  2)</f>
        <v>0</v>
      </c>
      <c r="I36" s="88">
        <v>0.15</v>
      </c>
      <c r="J36" s="87">
        <f>0</f>
        <v>0</v>
      </c>
      <c r="L36" s="26"/>
    </row>
    <row r="37" spans="2:12" s="1" customFormat="1" ht="14.45" hidden="1" customHeight="1" x14ac:dyDescent="0.2">
      <c r="B37" s="26"/>
      <c r="E37" s="21" t="s">
        <v>41</v>
      </c>
      <c r="F37" s="87">
        <f>ROUND((SUM(BI81:BI115)),  2)</f>
        <v>0</v>
      </c>
      <c r="I37" s="88">
        <v>0</v>
      </c>
      <c r="J37" s="87">
        <f>0</f>
        <v>0</v>
      </c>
      <c r="L37" s="26"/>
    </row>
    <row r="38" spans="2:12" s="1" customFormat="1" ht="6.95" customHeight="1" x14ac:dyDescent="0.2">
      <c r="B38" s="26"/>
      <c r="I38" s="80"/>
      <c r="L38" s="26"/>
    </row>
    <row r="39" spans="2:12" s="1" customFormat="1" ht="25.35" customHeight="1" x14ac:dyDescent="0.2">
      <c r="B39" s="26"/>
      <c r="C39" s="89"/>
      <c r="D39" s="90" t="s">
        <v>42</v>
      </c>
      <c r="E39" s="47"/>
      <c r="F39" s="47"/>
      <c r="G39" s="91" t="s">
        <v>43</v>
      </c>
      <c r="H39" s="92" t="s">
        <v>44</v>
      </c>
      <c r="I39" s="93"/>
      <c r="J39" s="94">
        <f>SUM(J30:J37)</f>
        <v>0</v>
      </c>
      <c r="K39" s="95"/>
      <c r="L39" s="26"/>
    </row>
    <row r="40" spans="2:12" s="1" customFormat="1" ht="14.45" customHeight="1" x14ac:dyDescent="0.2">
      <c r="B40" s="35"/>
      <c r="C40" s="36"/>
      <c r="D40" s="36"/>
      <c r="E40" s="36"/>
      <c r="F40" s="36"/>
      <c r="G40" s="36"/>
      <c r="H40" s="36"/>
      <c r="I40" s="96"/>
      <c r="J40" s="36"/>
      <c r="K40" s="36"/>
      <c r="L40" s="26"/>
    </row>
    <row r="44" spans="2:12" s="1" customFormat="1" ht="6.95" customHeight="1" x14ac:dyDescent="0.2">
      <c r="B44" s="37"/>
      <c r="C44" s="38"/>
      <c r="D44" s="38"/>
      <c r="E44" s="38"/>
      <c r="F44" s="38"/>
      <c r="G44" s="38"/>
      <c r="H44" s="38"/>
      <c r="I44" s="97"/>
      <c r="J44" s="38"/>
      <c r="K44" s="38"/>
      <c r="L44" s="26"/>
    </row>
    <row r="45" spans="2:12" s="1" customFormat="1" ht="24.95" customHeight="1" x14ac:dyDescent="0.2">
      <c r="B45" s="26"/>
      <c r="C45" s="16" t="s">
        <v>89</v>
      </c>
      <c r="I45" s="80"/>
      <c r="L45" s="26"/>
    </row>
    <row r="46" spans="2:12" s="1" customFormat="1" ht="6.95" customHeight="1" x14ac:dyDescent="0.2">
      <c r="B46" s="26"/>
      <c r="I46" s="80"/>
      <c r="L46" s="26"/>
    </row>
    <row r="47" spans="2:12" s="1" customFormat="1" ht="12" customHeight="1" x14ac:dyDescent="0.2">
      <c r="B47" s="26"/>
      <c r="C47" s="21" t="s">
        <v>16</v>
      </c>
      <c r="I47" s="80"/>
      <c r="L47" s="26"/>
    </row>
    <row r="48" spans="2:12" s="1" customFormat="1" ht="16.5" customHeight="1" x14ac:dyDescent="0.2">
      <c r="B48" s="26"/>
      <c r="E48" s="203" t="str">
        <f>E7</f>
        <v>Chropyně - Přerov</v>
      </c>
      <c r="F48" s="204"/>
      <c r="G48" s="204"/>
      <c r="H48" s="204"/>
      <c r="I48" s="80"/>
      <c r="L48" s="26"/>
    </row>
    <row r="49" spans="2:47" s="1" customFormat="1" ht="12" customHeight="1" x14ac:dyDescent="0.2">
      <c r="B49" s="26"/>
      <c r="C49" s="21" t="s">
        <v>87</v>
      </c>
      <c r="I49" s="80"/>
      <c r="L49" s="26"/>
    </row>
    <row r="50" spans="2:47" s="1" customFormat="1" ht="16.5" customHeight="1" x14ac:dyDescent="0.2">
      <c r="B50" s="26"/>
      <c r="E50" s="189" t="str">
        <f>E9</f>
        <v>SO 04 - VON společné</v>
      </c>
      <c r="F50" s="188"/>
      <c r="G50" s="188"/>
      <c r="H50" s="188"/>
      <c r="I50" s="80"/>
      <c r="L50" s="26"/>
    </row>
    <row r="51" spans="2:47" s="1" customFormat="1" ht="6.95" customHeight="1" x14ac:dyDescent="0.2">
      <c r="B51" s="26"/>
      <c r="I51" s="80"/>
      <c r="L51" s="26"/>
    </row>
    <row r="52" spans="2:47" s="1" customFormat="1" ht="12" customHeight="1" x14ac:dyDescent="0.2">
      <c r="B52" s="26"/>
      <c r="C52" s="21" t="s">
        <v>20</v>
      </c>
      <c r="F52" s="12" t="str">
        <f>F12</f>
        <v xml:space="preserve"> </v>
      </c>
      <c r="I52" s="81" t="s">
        <v>22</v>
      </c>
      <c r="J52" s="42">
        <f>IF(J12="","",J12)</f>
        <v>0</v>
      </c>
      <c r="L52" s="26"/>
    </row>
    <row r="53" spans="2:47" s="1" customFormat="1" ht="6.95" customHeight="1" x14ac:dyDescent="0.2">
      <c r="B53" s="26"/>
      <c r="I53" s="80"/>
      <c r="L53" s="26"/>
    </row>
    <row r="54" spans="2:47" s="1" customFormat="1" ht="13.7" customHeight="1" x14ac:dyDescent="0.2">
      <c r="B54" s="26"/>
      <c r="C54" s="21" t="s">
        <v>23</v>
      </c>
      <c r="F54" s="12" t="str">
        <f>E15</f>
        <v xml:space="preserve"> </v>
      </c>
      <c r="I54" s="81" t="s">
        <v>28</v>
      </c>
      <c r="J54" s="24" t="str">
        <f>E21</f>
        <v xml:space="preserve"> </v>
      </c>
      <c r="L54" s="26"/>
    </row>
    <row r="55" spans="2:47" s="1" customFormat="1" ht="13.7" customHeight="1" x14ac:dyDescent="0.2">
      <c r="B55" s="26"/>
      <c r="C55" s="21" t="s">
        <v>26</v>
      </c>
      <c r="F55" s="12" t="str">
        <f>IF(E18="","",E18)</f>
        <v>Vyplň údaj</v>
      </c>
      <c r="I55" s="81" t="s">
        <v>30</v>
      </c>
      <c r="J55" s="24" t="str">
        <f>E24</f>
        <v xml:space="preserve"> </v>
      </c>
      <c r="L55" s="26"/>
    </row>
    <row r="56" spans="2:47" s="1" customFormat="1" ht="10.35" customHeight="1" x14ac:dyDescent="0.2">
      <c r="B56" s="26"/>
      <c r="I56" s="80"/>
      <c r="L56" s="26"/>
    </row>
    <row r="57" spans="2:47" s="1" customFormat="1" ht="29.25" customHeight="1" x14ac:dyDescent="0.2">
      <c r="B57" s="26"/>
      <c r="C57" s="98" t="s">
        <v>90</v>
      </c>
      <c r="D57" s="89"/>
      <c r="E57" s="89"/>
      <c r="F57" s="89"/>
      <c r="G57" s="89"/>
      <c r="H57" s="89"/>
      <c r="I57" s="99"/>
      <c r="J57" s="100" t="s">
        <v>91</v>
      </c>
      <c r="K57" s="89"/>
      <c r="L57" s="26"/>
    </row>
    <row r="58" spans="2:47" s="1" customFormat="1" ht="10.35" customHeight="1" x14ac:dyDescent="0.2">
      <c r="B58" s="26"/>
      <c r="I58" s="80"/>
      <c r="L58" s="26"/>
    </row>
    <row r="59" spans="2:47" s="1" customFormat="1" ht="22.9" customHeight="1" x14ac:dyDescent="0.2">
      <c r="B59" s="26"/>
      <c r="C59" s="101" t="s">
        <v>92</v>
      </c>
      <c r="I59" s="80"/>
      <c r="J59" s="56">
        <f>J81</f>
        <v>0</v>
      </c>
      <c r="L59" s="26"/>
      <c r="AU59" s="12" t="s">
        <v>93</v>
      </c>
    </row>
    <row r="60" spans="2:47" s="7" customFormat="1" ht="24.95" customHeight="1" x14ac:dyDescent="0.2">
      <c r="B60" s="102"/>
      <c r="D60" s="103" t="s">
        <v>96</v>
      </c>
      <c r="E60" s="104"/>
      <c r="F60" s="104"/>
      <c r="G60" s="104"/>
      <c r="H60" s="104"/>
      <c r="I60" s="105"/>
      <c r="J60" s="106">
        <f>J82</f>
        <v>0</v>
      </c>
      <c r="L60" s="102"/>
    </row>
    <row r="61" spans="2:47" s="7" customFormat="1" ht="24.95" customHeight="1" x14ac:dyDescent="0.2">
      <c r="B61" s="102"/>
      <c r="D61" s="103" t="s">
        <v>396</v>
      </c>
      <c r="E61" s="104"/>
      <c r="F61" s="104"/>
      <c r="G61" s="104"/>
      <c r="H61" s="104"/>
      <c r="I61" s="105"/>
      <c r="J61" s="106">
        <f>J87</f>
        <v>0</v>
      </c>
      <c r="L61" s="102"/>
    </row>
    <row r="62" spans="2:47" s="1" customFormat="1" ht="21.75" customHeight="1" x14ac:dyDescent="0.2">
      <c r="B62" s="26"/>
      <c r="I62" s="80"/>
      <c r="L62" s="26"/>
    </row>
    <row r="63" spans="2:47" s="1" customFormat="1" ht="6.95" customHeight="1" x14ac:dyDescent="0.2">
      <c r="B63" s="35"/>
      <c r="C63" s="36"/>
      <c r="D63" s="36"/>
      <c r="E63" s="36"/>
      <c r="F63" s="36"/>
      <c r="G63" s="36"/>
      <c r="H63" s="36"/>
      <c r="I63" s="96"/>
      <c r="J63" s="36"/>
      <c r="K63" s="36"/>
      <c r="L63" s="26"/>
    </row>
    <row r="67" spans="2:20" s="1" customFormat="1" ht="6.95" customHeight="1" x14ac:dyDescent="0.2">
      <c r="B67" s="37"/>
      <c r="C67" s="38"/>
      <c r="D67" s="38"/>
      <c r="E67" s="38"/>
      <c r="F67" s="38"/>
      <c r="G67" s="38"/>
      <c r="H67" s="38"/>
      <c r="I67" s="97"/>
      <c r="J67" s="38"/>
      <c r="K67" s="38"/>
      <c r="L67" s="26"/>
    </row>
    <row r="68" spans="2:20" s="1" customFormat="1" ht="24.95" customHeight="1" x14ac:dyDescent="0.2">
      <c r="B68" s="26"/>
      <c r="C68" s="16" t="s">
        <v>97</v>
      </c>
      <c r="I68" s="80"/>
      <c r="L68" s="26"/>
    </row>
    <row r="69" spans="2:20" s="1" customFormat="1" ht="6.95" customHeight="1" x14ac:dyDescent="0.2">
      <c r="B69" s="26"/>
      <c r="I69" s="80"/>
      <c r="L69" s="26"/>
    </row>
    <row r="70" spans="2:20" s="1" customFormat="1" ht="12" customHeight="1" x14ac:dyDescent="0.2">
      <c r="B70" s="26"/>
      <c r="C70" s="21" t="s">
        <v>16</v>
      </c>
      <c r="I70" s="80"/>
      <c r="L70" s="26"/>
    </row>
    <row r="71" spans="2:20" s="1" customFormat="1" ht="16.5" customHeight="1" x14ac:dyDescent="0.2">
      <c r="B71" s="26"/>
      <c r="E71" s="203" t="str">
        <f>E7</f>
        <v>Chropyně - Přerov</v>
      </c>
      <c r="F71" s="204"/>
      <c r="G71" s="204"/>
      <c r="H71" s="204"/>
      <c r="I71" s="80"/>
      <c r="L71" s="26"/>
    </row>
    <row r="72" spans="2:20" s="1" customFormat="1" ht="12" customHeight="1" x14ac:dyDescent="0.2">
      <c r="B72" s="26"/>
      <c r="C72" s="21" t="s">
        <v>87</v>
      </c>
      <c r="I72" s="80"/>
      <c r="L72" s="26"/>
    </row>
    <row r="73" spans="2:20" s="1" customFormat="1" ht="16.5" customHeight="1" x14ac:dyDescent="0.2">
      <c r="B73" s="26"/>
      <c r="E73" s="189" t="str">
        <f>E9</f>
        <v>SO 04 - VON společné</v>
      </c>
      <c r="F73" s="188"/>
      <c r="G73" s="188"/>
      <c r="H73" s="188"/>
      <c r="I73" s="80"/>
      <c r="L73" s="26"/>
    </row>
    <row r="74" spans="2:20" s="1" customFormat="1" ht="6.95" customHeight="1" x14ac:dyDescent="0.2">
      <c r="B74" s="26"/>
      <c r="I74" s="80"/>
      <c r="L74" s="26"/>
    </row>
    <row r="75" spans="2:20" s="1" customFormat="1" ht="12" customHeight="1" x14ac:dyDescent="0.2">
      <c r="B75" s="26"/>
      <c r="C75" s="21" t="s">
        <v>20</v>
      </c>
      <c r="F75" s="12" t="str">
        <f>F12</f>
        <v xml:space="preserve"> </v>
      </c>
      <c r="I75" s="81" t="s">
        <v>22</v>
      </c>
      <c r="J75" s="42">
        <f>IF(J12="","",J12)</f>
        <v>0</v>
      </c>
      <c r="L75" s="26"/>
    </row>
    <row r="76" spans="2:20" s="1" customFormat="1" ht="6.95" customHeight="1" x14ac:dyDescent="0.2">
      <c r="B76" s="26"/>
      <c r="I76" s="80"/>
      <c r="L76" s="26"/>
    </row>
    <row r="77" spans="2:20" s="1" customFormat="1" ht="13.7" customHeight="1" x14ac:dyDescent="0.2">
      <c r="B77" s="26"/>
      <c r="C77" s="21" t="s">
        <v>23</v>
      </c>
      <c r="F77" s="12" t="str">
        <f>E15</f>
        <v xml:space="preserve"> </v>
      </c>
      <c r="I77" s="81" t="s">
        <v>28</v>
      </c>
      <c r="J77" s="24" t="str">
        <f>E21</f>
        <v xml:space="preserve"> </v>
      </c>
      <c r="L77" s="26"/>
    </row>
    <row r="78" spans="2:20" s="1" customFormat="1" ht="13.7" customHeight="1" x14ac:dyDescent="0.2">
      <c r="B78" s="26"/>
      <c r="C78" s="21" t="s">
        <v>26</v>
      </c>
      <c r="F78" s="12" t="str">
        <f>IF(E18="","",E18)</f>
        <v>Vyplň údaj</v>
      </c>
      <c r="I78" s="81" t="s">
        <v>30</v>
      </c>
      <c r="J78" s="24" t="str">
        <f>E24</f>
        <v xml:space="preserve"> </v>
      </c>
      <c r="L78" s="26"/>
    </row>
    <row r="79" spans="2:20" s="1" customFormat="1" ht="10.35" customHeight="1" x14ac:dyDescent="0.2">
      <c r="B79" s="26"/>
      <c r="I79" s="80"/>
      <c r="L79" s="26"/>
    </row>
    <row r="80" spans="2:20" s="9" customFormat="1" ht="29.25" customHeight="1" x14ac:dyDescent="0.2">
      <c r="B80" s="112"/>
      <c r="C80" s="113" t="s">
        <v>98</v>
      </c>
      <c r="D80" s="114" t="s">
        <v>51</v>
      </c>
      <c r="E80" s="114" t="s">
        <v>47</v>
      </c>
      <c r="F80" s="114" t="s">
        <v>48</v>
      </c>
      <c r="G80" s="114" t="s">
        <v>99</v>
      </c>
      <c r="H80" s="114" t="s">
        <v>100</v>
      </c>
      <c r="I80" s="115" t="s">
        <v>101</v>
      </c>
      <c r="J80" s="116" t="s">
        <v>91</v>
      </c>
      <c r="K80" s="117" t="s">
        <v>102</v>
      </c>
      <c r="L80" s="112"/>
      <c r="M80" s="49" t="s">
        <v>1</v>
      </c>
      <c r="N80" s="50" t="s">
        <v>36</v>
      </c>
      <c r="O80" s="50" t="s">
        <v>103</v>
      </c>
      <c r="P80" s="50" t="s">
        <v>104</v>
      </c>
      <c r="Q80" s="50" t="s">
        <v>105</v>
      </c>
      <c r="R80" s="50" t="s">
        <v>106</v>
      </c>
      <c r="S80" s="50" t="s">
        <v>107</v>
      </c>
      <c r="T80" s="51" t="s">
        <v>108</v>
      </c>
    </row>
    <row r="81" spans="2:65" s="1" customFormat="1" ht="22.9" customHeight="1" x14ac:dyDescent="0.25">
      <c r="B81" s="26"/>
      <c r="C81" s="54" t="s">
        <v>109</v>
      </c>
      <c r="I81" s="80"/>
      <c r="J81" s="118">
        <f>BK81</f>
        <v>0</v>
      </c>
      <c r="L81" s="26"/>
      <c r="M81" s="52"/>
      <c r="N81" s="43"/>
      <c r="O81" s="43"/>
      <c r="P81" s="119">
        <f>P82+P87</f>
        <v>0</v>
      </c>
      <c r="Q81" s="43"/>
      <c r="R81" s="119">
        <f>R82+R87</f>
        <v>0</v>
      </c>
      <c r="S81" s="43"/>
      <c r="T81" s="120">
        <f>T82+T87</f>
        <v>0</v>
      </c>
      <c r="AT81" s="12" t="s">
        <v>65</v>
      </c>
      <c r="AU81" s="12" t="s">
        <v>93</v>
      </c>
      <c r="BK81" s="121">
        <f>BK82+BK87</f>
        <v>0</v>
      </c>
    </row>
    <row r="82" spans="2:65" s="10" customFormat="1" ht="25.9" customHeight="1" x14ac:dyDescent="0.2">
      <c r="B82" s="122"/>
      <c r="D82" s="123" t="s">
        <v>65</v>
      </c>
      <c r="E82" s="124" t="s">
        <v>270</v>
      </c>
      <c r="F82" s="124" t="s">
        <v>271</v>
      </c>
      <c r="I82" s="125"/>
      <c r="J82" s="126">
        <f>BK82</f>
        <v>0</v>
      </c>
      <c r="L82" s="122"/>
      <c r="M82" s="127"/>
      <c r="N82" s="128"/>
      <c r="O82" s="128"/>
      <c r="P82" s="129">
        <f>SUM(P83:P86)</f>
        <v>0</v>
      </c>
      <c r="Q82" s="128"/>
      <c r="R82" s="129">
        <f>SUM(R83:R86)</f>
        <v>0</v>
      </c>
      <c r="S82" s="128"/>
      <c r="T82" s="130">
        <f>SUM(T83:T86)</f>
        <v>0</v>
      </c>
      <c r="AR82" s="123" t="s">
        <v>120</v>
      </c>
      <c r="AT82" s="131" t="s">
        <v>65</v>
      </c>
      <c r="AU82" s="131" t="s">
        <v>66</v>
      </c>
      <c r="AY82" s="123" t="s">
        <v>112</v>
      </c>
      <c r="BK82" s="132">
        <f>SUM(BK83:BK86)</f>
        <v>0</v>
      </c>
    </row>
    <row r="83" spans="2:65" s="1" customFormat="1" ht="16.5" customHeight="1" x14ac:dyDescent="0.2">
      <c r="B83" s="135"/>
      <c r="C83" s="136" t="s">
        <v>74</v>
      </c>
      <c r="D83" s="136" t="s">
        <v>115</v>
      </c>
      <c r="E83" s="137" t="s">
        <v>397</v>
      </c>
      <c r="F83" s="138" t="s">
        <v>398</v>
      </c>
      <c r="G83" s="139" t="s">
        <v>152</v>
      </c>
      <c r="H83" s="140">
        <v>1</v>
      </c>
      <c r="I83" s="141"/>
      <c r="J83" s="142">
        <f>ROUND(I83*H83,2)</f>
        <v>0</v>
      </c>
      <c r="K83" s="138" t="s">
        <v>119</v>
      </c>
      <c r="L83" s="26"/>
      <c r="M83" s="143" t="s">
        <v>1</v>
      </c>
      <c r="N83" s="144" t="s">
        <v>37</v>
      </c>
      <c r="O83" s="45"/>
      <c r="P83" s="145">
        <f>O83*H83</f>
        <v>0</v>
      </c>
      <c r="Q83" s="145">
        <v>0</v>
      </c>
      <c r="R83" s="145">
        <f>Q83*H83</f>
        <v>0</v>
      </c>
      <c r="S83" s="145">
        <v>0</v>
      </c>
      <c r="T83" s="146">
        <f>S83*H83</f>
        <v>0</v>
      </c>
      <c r="AR83" s="12" t="s">
        <v>275</v>
      </c>
      <c r="AT83" s="12" t="s">
        <v>115</v>
      </c>
      <c r="AU83" s="12" t="s">
        <v>74</v>
      </c>
      <c r="AY83" s="12" t="s">
        <v>112</v>
      </c>
      <c r="BE83" s="147">
        <f>IF(N83="základní",J83,0)</f>
        <v>0</v>
      </c>
      <c r="BF83" s="147">
        <f>IF(N83="snížená",J83,0)</f>
        <v>0</v>
      </c>
      <c r="BG83" s="147">
        <f>IF(N83="zákl. přenesená",J83,0)</f>
        <v>0</v>
      </c>
      <c r="BH83" s="147">
        <f>IF(N83="sníž. přenesená",J83,0)</f>
        <v>0</v>
      </c>
      <c r="BI83" s="147">
        <f>IF(N83="nulová",J83,0)</f>
        <v>0</v>
      </c>
      <c r="BJ83" s="12" t="s">
        <v>74</v>
      </c>
      <c r="BK83" s="147">
        <f>ROUND(I83*H83,2)</f>
        <v>0</v>
      </c>
      <c r="BL83" s="12" t="s">
        <v>275</v>
      </c>
      <c r="BM83" s="12" t="s">
        <v>399</v>
      </c>
    </row>
    <row r="84" spans="2:65" s="1" customFormat="1" ht="29.25" x14ac:dyDescent="0.2">
      <c r="B84" s="26"/>
      <c r="D84" s="148" t="s">
        <v>122</v>
      </c>
      <c r="F84" s="149" t="s">
        <v>400</v>
      </c>
      <c r="I84" s="80"/>
      <c r="L84" s="26"/>
      <c r="M84" s="150"/>
      <c r="N84" s="45"/>
      <c r="O84" s="45"/>
      <c r="P84" s="45"/>
      <c r="Q84" s="45"/>
      <c r="R84" s="45"/>
      <c r="S84" s="45"/>
      <c r="T84" s="46"/>
      <c r="AT84" s="12" t="s">
        <v>122</v>
      </c>
      <c r="AU84" s="12" t="s">
        <v>74</v>
      </c>
    </row>
    <row r="85" spans="2:65" s="1" customFormat="1" ht="16.5" customHeight="1" x14ac:dyDescent="0.2">
      <c r="B85" s="135"/>
      <c r="C85" s="136" t="s">
        <v>76</v>
      </c>
      <c r="D85" s="136" t="s">
        <v>115</v>
      </c>
      <c r="E85" s="137" t="s">
        <v>401</v>
      </c>
      <c r="F85" s="138" t="s">
        <v>402</v>
      </c>
      <c r="G85" s="139" t="s">
        <v>152</v>
      </c>
      <c r="H85" s="140">
        <v>17</v>
      </c>
      <c r="I85" s="141"/>
      <c r="J85" s="142">
        <f>ROUND(I85*H85,2)</f>
        <v>0</v>
      </c>
      <c r="K85" s="138" t="s">
        <v>119</v>
      </c>
      <c r="L85" s="26"/>
      <c r="M85" s="143" t="s">
        <v>1</v>
      </c>
      <c r="N85" s="144" t="s">
        <v>37</v>
      </c>
      <c r="O85" s="45"/>
      <c r="P85" s="145">
        <f>O85*H85</f>
        <v>0</v>
      </c>
      <c r="Q85" s="145">
        <v>0</v>
      </c>
      <c r="R85" s="145">
        <f>Q85*H85</f>
        <v>0</v>
      </c>
      <c r="S85" s="145">
        <v>0</v>
      </c>
      <c r="T85" s="146">
        <f>S85*H85</f>
        <v>0</v>
      </c>
      <c r="AR85" s="12" t="s">
        <v>275</v>
      </c>
      <c r="AT85" s="12" t="s">
        <v>115</v>
      </c>
      <c r="AU85" s="12" t="s">
        <v>74</v>
      </c>
      <c r="AY85" s="12" t="s">
        <v>112</v>
      </c>
      <c r="BE85" s="147">
        <f>IF(N85="základní",J85,0)</f>
        <v>0</v>
      </c>
      <c r="BF85" s="147">
        <f>IF(N85="snížená",J85,0)</f>
        <v>0</v>
      </c>
      <c r="BG85" s="147">
        <f>IF(N85="zákl. přenesená",J85,0)</f>
        <v>0</v>
      </c>
      <c r="BH85" s="147">
        <f>IF(N85="sníž. přenesená",J85,0)</f>
        <v>0</v>
      </c>
      <c r="BI85" s="147">
        <f>IF(N85="nulová",J85,0)</f>
        <v>0</v>
      </c>
      <c r="BJ85" s="12" t="s">
        <v>74</v>
      </c>
      <c r="BK85" s="147">
        <f>ROUND(I85*H85,2)</f>
        <v>0</v>
      </c>
      <c r="BL85" s="12" t="s">
        <v>275</v>
      </c>
      <c r="BM85" s="12" t="s">
        <v>403</v>
      </c>
    </row>
    <row r="86" spans="2:65" s="1" customFormat="1" x14ac:dyDescent="0.2">
      <c r="B86" s="26"/>
      <c r="D86" s="148" t="s">
        <v>122</v>
      </c>
      <c r="F86" s="149" t="s">
        <v>402</v>
      </c>
      <c r="I86" s="80"/>
      <c r="L86" s="26"/>
      <c r="M86" s="150"/>
      <c r="N86" s="45"/>
      <c r="O86" s="45"/>
      <c r="P86" s="45"/>
      <c r="Q86" s="45"/>
      <c r="R86" s="45"/>
      <c r="S86" s="45"/>
      <c r="T86" s="46"/>
      <c r="AT86" s="12" t="s">
        <v>122</v>
      </c>
      <c r="AU86" s="12" t="s">
        <v>74</v>
      </c>
    </row>
    <row r="87" spans="2:65" s="10" customFormat="1" ht="25.9" customHeight="1" x14ac:dyDescent="0.2">
      <c r="B87" s="122"/>
      <c r="D87" s="123" t="s">
        <v>65</v>
      </c>
      <c r="E87" s="124" t="s">
        <v>404</v>
      </c>
      <c r="F87" s="124" t="s">
        <v>405</v>
      </c>
      <c r="I87" s="125"/>
      <c r="J87" s="126">
        <f>BK87</f>
        <v>0</v>
      </c>
      <c r="L87" s="122"/>
      <c r="M87" s="127"/>
      <c r="N87" s="128"/>
      <c r="O87" s="128"/>
      <c r="P87" s="129">
        <f>SUM(P88:P115)</f>
        <v>0</v>
      </c>
      <c r="Q87" s="128"/>
      <c r="R87" s="129">
        <f>SUM(R88:R115)</f>
        <v>0</v>
      </c>
      <c r="S87" s="128"/>
      <c r="T87" s="130">
        <f>SUM(T88:T115)</f>
        <v>0</v>
      </c>
      <c r="AR87" s="123" t="s">
        <v>113</v>
      </c>
      <c r="AT87" s="131" t="s">
        <v>65</v>
      </c>
      <c r="AU87" s="131" t="s">
        <v>66</v>
      </c>
      <c r="AY87" s="123" t="s">
        <v>112</v>
      </c>
      <c r="BK87" s="132">
        <f>SUM(BK88:BK115)</f>
        <v>0</v>
      </c>
    </row>
    <row r="88" spans="2:65" s="1" customFormat="1" ht="16.5" customHeight="1" x14ac:dyDescent="0.2">
      <c r="B88" s="135"/>
      <c r="C88" s="136" t="s">
        <v>129</v>
      </c>
      <c r="D88" s="136" t="s">
        <v>115</v>
      </c>
      <c r="E88" s="137" t="s">
        <v>406</v>
      </c>
      <c r="F88" s="138" t="s">
        <v>407</v>
      </c>
      <c r="G88" s="139" t="s">
        <v>408</v>
      </c>
      <c r="H88" s="164"/>
      <c r="I88" s="141"/>
      <c r="J88" s="142">
        <f>ROUND(I88*H88,2)</f>
        <v>0</v>
      </c>
      <c r="K88" s="138" t="s">
        <v>119</v>
      </c>
      <c r="L88" s="26"/>
      <c r="M88" s="143" t="s">
        <v>1</v>
      </c>
      <c r="N88" s="144" t="s">
        <v>37</v>
      </c>
      <c r="O88" s="45"/>
      <c r="P88" s="145">
        <f>O88*H88</f>
        <v>0</v>
      </c>
      <c r="Q88" s="145">
        <v>0</v>
      </c>
      <c r="R88" s="145">
        <f>Q88*H88</f>
        <v>0</v>
      </c>
      <c r="S88" s="145">
        <v>0</v>
      </c>
      <c r="T88" s="146">
        <f>S88*H88</f>
        <v>0</v>
      </c>
      <c r="AR88" s="12" t="s">
        <v>120</v>
      </c>
      <c r="AT88" s="12" t="s">
        <v>115</v>
      </c>
      <c r="AU88" s="12" t="s">
        <v>74</v>
      </c>
      <c r="AY88" s="12" t="s">
        <v>112</v>
      </c>
      <c r="BE88" s="147">
        <f>IF(N88="základní",J88,0)</f>
        <v>0</v>
      </c>
      <c r="BF88" s="147">
        <f>IF(N88="snížená",J88,0)</f>
        <v>0</v>
      </c>
      <c r="BG88" s="147">
        <f>IF(N88="zákl. přenesená",J88,0)</f>
        <v>0</v>
      </c>
      <c r="BH88" s="147">
        <f>IF(N88="sníž. přenesená",J88,0)</f>
        <v>0</v>
      </c>
      <c r="BI88" s="147">
        <f>IF(N88="nulová",J88,0)</f>
        <v>0</v>
      </c>
      <c r="BJ88" s="12" t="s">
        <v>74</v>
      </c>
      <c r="BK88" s="147">
        <f>ROUND(I88*H88,2)</f>
        <v>0</v>
      </c>
      <c r="BL88" s="12" t="s">
        <v>120</v>
      </c>
      <c r="BM88" s="12" t="s">
        <v>409</v>
      </c>
    </row>
    <row r="89" spans="2:65" s="1" customFormat="1" x14ac:dyDescent="0.2">
      <c r="B89" s="26"/>
      <c r="D89" s="148" t="s">
        <v>122</v>
      </c>
      <c r="F89" s="149" t="s">
        <v>407</v>
      </c>
      <c r="I89" s="80"/>
      <c r="L89" s="26"/>
      <c r="M89" s="150"/>
      <c r="N89" s="45"/>
      <c r="O89" s="45"/>
      <c r="P89" s="45"/>
      <c r="Q89" s="45"/>
      <c r="R89" s="45"/>
      <c r="S89" s="45"/>
      <c r="T89" s="46"/>
      <c r="AT89" s="12" t="s">
        <v>122</v>
      </c>
      <c r="AU89" s="12" t="s">
        <v>74</v>
      </c>
    </row>
    <row r="90" spans="2:65" s="1" customFormat="1" ht="16.5" customHeight="1" x14ac:dyDescent="0.2">
      <c r="B90" s="135"/>
      <c r="C90" s="136" t="s">
        <v>120</v>
      </c>
      <c r="D90" s="136" t="s">
        <v>115</v>
      </c>
      <c r="E90" s="137" t="s">
        <v>410</v>
      </c>
      <c r="F90" s="138" t="s">
        <v>411</v>
      </c>
      <c r="G90" s="139" t="s">
        <v>412</v>
      </c>
      <c r="H90" s="140">
        <v>5</v>
      </c>
      <c r="I90" s="141"/>
      <c r="J90" s="142">
        <f>ROUND(I90*H90,2)</f>
        <v>0</v>
      </c>
      <c r="K90" s="138" t="s">
        <v>119</v>
      </c>
      <c r="L90" s="26"/>
      <c r="M90" s="143" t="s">
        <v>1</v>
      </c>
      <c r="N90" s="144" t="s">
        <v>37</v>
      </c>
      <c r="O90" s="45"/>
      <c r="P90" s="145">
        <f>O90*H90</f>
        <v>0</v>
      </c>
      <c r="Q90" s="145">
        <v>0</v>
      </c>
      <c r="R90" s="145">
        <f>Q90*H90</f>
        <v>0</v>
      </c>
      <c r="S90" s="145">
        <v>0</v>
      </c>
      <c r="T90" s="146">
        <f>S90*H90</f>
        <v>0</v>
      </c>
      <c r="AR90" s="12" t="s">
        <v>120</v>
      </c>
      <c r="AT90" s="12" t="s">
        <v>115</v>
      </c>
      <c r="AU90" s="12" t="s">
        <v>74</v>
      </c>
      <c r="AY90" s="12" t="s">
        <v>112</v>
      </c>
      <c r="BE90" s="147">
        <f>IF(N90="základní",J90,0)</f>
        <v>0</v>
      </c>
      <c r="BF90" s="147">
        <f>IF(N90="snížená",J90,0)</f>
        <v>0</v>
      </c>
      <c r="BG90" s="147">
        <f>IF(N90="zákl. přenesená",J90,0)</f>
        <v>0</v>
      </c>
      <c r="BH90" s="147">
        <f>IF(N90="sníž. přenesená",J90,0)</f>
        <v>0</v>
      </c>
      <c r="BI90" s="147">
        <f>IF(N90="nulová",J90,0)</f>
        <v>0</v>
      </c>
      <c r="BJ90" s="12" t="s">
        <v>74</v>
      </c>
      <c r="BK90" s="147">
        <f>ROUND(I90*H90,2)</f>
        <v>0</v>
      </c>
      <c r="BL90" s="12" t="s">
        <v>120</v>
      </c>
      <c r="BM90" s="12" t="s">
        <v>413</v>
      </c>
    </row>
    <row r="91" spans="2:65" s="1" customFormat="1" x14ac:dyDescent="0.2">
      <c r="B91" s="26"/>
      <c r="D91" s="148" t="s">
        <v>122</v>
      </c>
      <c r="F91" s="149" t="s">
        <v>411</v>
      </c>
      <c r="I91" s="80"/>
      <c r="L91" s="26"/>
      <c r="M91" s="150"/>
      <c r="N91" s="45"/>
      <c r="O91" s="45"/>
      <c r="P91" s="45"/>
      <c r="Q91" s="45"/>
      <c r="R91" s="45"/>
      <c r="S91" s="45"/>
      <c r="T91" s="46"/>
      <c r="AT91" s="12" t="s">
        <v>122</v>
      </c>
      <c r="AU91" s="12" t="s">
        <v>74</v>
      </c>
    </row>
    <row r="92" spans="2:65" s="1" customFormat="1" ht="16.5" customHeight="1" x14ac:dyDescent="0.2">
      <c r="B92" s="135"/>
      <c r="C92" s="136" t="s">
        <v>113</v>
      </c>
      <c r="D92" s="136" t="s">
        <v>115</v>
      </c>
      <c r="E92" s="137" t="s">
        <v>414</v>
      </c>
      <c r="F92" s="138" t="s">
        <v>415</v>
      </c>
      <c r="G92" s="139" t="s">
        <v>152</v>
      </c>
      <c r="H92" s="140">
        <v>5</v>
      </c>
      <c r="I92" s="141"/>
      <c r="J92" s="142">
        <f>ROUND(I92*H92,2)</f>
        <v>0</v>
      </c>
      <c r="K92" s="138" t="s">
        <v>119</v>
      </c>
      <c r="L92" s="26"/>
      <c r="M92" s="143" t="s">
        <v>1</v>
      </c>
      <c r="N92" s="144" t="s">
        <v>37</v>
      </c>
      <c r="O92" s="45"/>
      <c r="P92" s="145">
        <f>O92*H92</f>
        <v>0</v>
      </c>
      <c r="Q92" s="145">
        <v>0</v>
      </c>
      <c r="R92" s="145">
        <f>Q92*H92</f>
        <v>0</v>
      </c>
      <c r="S92" s="145">
        <v>0</v>
      </c>
      <c r="T92" s="146">
        <f>S92*H92</f>
        <v>0</v>
      </c>
      <c r="AR92" s="12" t="s">
        <v>120</v>
      </c>
      <c r="AT92" s="12" t="s">
        <v>115</v>
      </c>
      <c r="AU92" s="12" t="s">
        <v>74</v>
      </c>
      <c r="AY92" s="12" t="s">
        <v>112</v>
      </c>
      <c r="BE92" s="147">
        <f>IF(N92="základní",J92,0)</f>
        <v>0</v>
      </c>
      <c r="BF92" s="147">
        <f>IF(N92="snížená",J92,0)</f>
        <v>0</v>
      </c>
      <c r="BG92" s="147">
        <f>IF(N92="zákl. přenesená",J92,0)</f>
        <v>0</v>
      </c>
      <c r="BH92" s="147">
        <f>IF(N92="sníž. přenesená",J92,0)</f>
        <v>0</v>
      </c>
      <c r="BI92" s="147">
        <f>IF(N92="nulová",J92,0)</f>
        <v>0</v>
      </c>
      <c r="BJ92" s="12" t="s">
        <v>74</v>
      </c>
      <c r="BK92" s="147">
        <f>ROUND(I92*H92,2)</f>
        <v>0</v>
      </c>
      <c r="BL92" s="12" t="s">
        <v>120</v>
      </c>
      <c r="BM92" s="12" t="s">
        <v>416</v>
      </c>
    </row>
    <row r="93" spans="2:65" s="1" customFormat="1" ht="29.25" x14ac:dyDescent="0.2">
      <c r="B93" s="26"/>
      <c r="D93" s="148" t="s">
        <v>122</v>
      </c>
      <c r="F93" s="149" t="s">
        <v>417</v>
      </c>
      <c r="I93" s="80"/>
      <c r="L93" s="26"/>
      <c r="M93" s="150"/>
      <c r="N93" s="45"/>
      <c r="O93" s="45"/>
      <c r="P93" s="45"/>
      <c r="Q93" s="45"/>
      <c r="R93" s="45"/>
      <c r="S93" s="45"/>
      <c r="T93" s="46"/>
      <c r="AT93" s="12" t="s">
        <v>122</v>
      </c>
      <c r="AU93" s="12" t="s">
        <v>74</v>
      </c>
    </row>
    <row r="94" spans="2:65" s="1" customFormat="1" ht="16.5" customHeight="1" x14ac:dyDescent="0.2">
      <c r="B94" s="135"/>
      <c r="C94" s="136" t="s">
        <v>143</v>
      </c>
      <c r="D94" s="136" t="s">
        <v>115</v>
      </c>
      <c r="E94" s="137" t="s">
        <v>418</v>
      </c>
      <c r="F94" s="138" t="s">
        <v>419</v>
      </c>
      <c r="G94" s="139" t="s">
        <v>408</v>
      </c>
      <c r="H94" s="164"/>
      <c r="I94" s="141"/>
      <c r="J94" s="142">
        <f>ROUND(I94*H94,2)</f>
        <v>0</v>
      </c>
      <c r="K94" s="138" t="s">
        <v>119</v>
      </c>
      <c r="L94" s="26"/>
      <c r="M94" s="143" t="s">
        <v>1</v>
      </c>
      <c r="N94" s="144" t="s">
        <v>37</v>
      </c>
      <c r="O94" s="45"/>
      <c r="P94" s="145">
        <f>O94*H94</f>
        <v>0</v>
      </c>
      <c r="Q94" s="145">
        <v>0</v>
      </c>
      <c r="R94" s="145">
        <f>Q94*H94</f>
        <v>0</v>
      </c>
      <c r="S94" s="145">
        <v>0</v>
      </c>
      <c r="T94" s="146">
        <f>S94*H94</f>
        <v>0</v>
      </c>
      <c r="AR94" s="12" t="s">
        <v>120</v>
      </c>
      <c r="AT94" s="12" t="s">
        <v>115</v>
      </c>
      <c r="AU94" s="12" t="s">
        <v>74</v>
      </c>
      <c r="AY94" s="12" t="s">
        <v>112</v>
      </c>
      <c r="BE94" s="147">
        <f>IF(N94="základní",J94,0)</f>
        <v>0</v>
      </c>
      <c r="BF94" s="147">
        <f>IF(N94="snížená",J94,0)</f>
        <v>0</v>
      </c>
      <c r="BG94" s="147">
        <f>IF(N94="zákl. přenesená",J94,0)</f>
        <v>0</v>
      </c>
      <c r="BH94" s="147">
        <f>IF(N94="sníž. přenesená",J94,0)</f>
        <v>0</v>
      </c>
      <c r="BI94" s="147">
        <f>IF(N94="nulová",J94,0)</f>
        <v>0</v>
      </c>
      <c r="BJ94" s="12" t="s">
        <v>74</v>
      </c>
      <c r="BK94" s="147">
        <f>ROUND(I94*H94,2)</f>
        <v>0</v>
      </c>
      <c r="BL94" s="12" t="s">
        <v>120</v>
      </c>
      <c r="BM94" s="12" t="s">
        <v>420</v>
      </c>
    </row>
    <row r="95" spans="2:65" s="1" customFormat="1" x14ac:dyDescent="0.2">
      <c r="B95" s="26"/>
      <c r="D95" s="148" t="s">
        <v>122</v>
      </c>
      <c r="F95" s="149" t="s">
        <v>419</v>
      </c>
      <c r="I95" s="80"/>
      <c r="L95" s="26"/>
      <c r="M95" s="150"/>
      <c r="N95" s="45"/>
      <c r="O95" s="45"/>
      <c r="P95" s="45"/>
      <c r="Q95" s="45"/>
      <c r="R95" s="45"/>
      <c r="S95" s="45"/>
      <c r="T95" s="46"/>
      <c r="AT95" s="12" t="s">
        <v>122</v>
      </c>
      <c r="AU95" s="12" t="s">
        <v>74</v>
      </c>
    </row>
    <row r="96" spans="2:65" s="1" customFormat="1" ht="16.5" customHeight="1" x14ac:dyDescent="0.2">
      <c r="B96" s="135"/>
      <c r="C96" s="136" t="s">
        <v>149</v>
      </c>
      <c r="D96" s="136" t="s">
        <v>115</v>
      </c>
      <c r="E96" s="137" t="s">
        <v>421</v>
      </c>
      <c r="F96" s="138" t="s">
        <v>422</v>
      </c>
      <c r="G96" s="139" t="s">
        <v>408</v>
      </c>
      <c r="H96" s="164"/>
      <c r="I96" s="141"/>
      <c r="J96" s="142">
        <f>ROUND(I96*H96,2)</f>
        <v>0</v>
      </c>
      <c r="K96" s="138" t="s">
        <v>119</v>
      </c>
      <c r="L96" s="26"/>
      <c r="M96" s="143" t="s">
        <v>1</v>
      </c>
      <c r="N96" s="144" t="s">
        <v>37</v>
      </c>
      <c r="O96" s="45"/>
      <c r="P96" s="145">
        <f>O96*H96</f>
        <v>0</v>
      </c>
      <c r="Q96" s="145">
        <v>0</v>
      </c>
      <c r="R96" s="145">
        <f>Q96*H96</f>
        <v>0</v>
      </c>
      <c r="S96" s="145">
        <v>0</v>
      </c>
      <c r="T96" s="146">
        <f>S96*H96</f>
        <v>0</v>
      </c>
      <c r="AR96" s="12" t="s">
        <v>120</v>
      </c>
      <c r="AT96" s="12" t="s">
        <v>115</v>
      </c>
      <c r="AU96" s="12" t="s">
        <v>74</v>
      </c>
      <c r="AY96" s="12" t="s">
        <v>112</v>
      </c>
      <c r="BE96" s="147">
        <f>IF(N96="základní",J96,0)</f>
        <v>0</v>
      </c>
      <c r="BF96" s="147">
        <f>IF(N96="snížená",J96,0)</f>
        <v>0</v>
      </c>
      <c r="BG96" s="147">
        <f>IF(N96="zákl. přenesená",J96,0)</f>
        <v>0</v>
      </c>
      <c r="BH96" s="147">
        <f>IF(N96="sníž. přenesená",J96,0)</f>
        <v>0</v>
      </c>
      <c r="BI96" s="147">
        <f>IF(N96="nulová",J96,0)</f>
        <v>0</v>
      </c>
      <c r="BJ96" s="12" t="s">
        <v>74</v>
      </c>
      <c r="BK96" s="147">
        <f>ROUND(I96*H96,2)</f>
        <v>0</v>
      </c>
      <c r="BL96" s="12" t="s">
        <v>120</v>
      </c>
      <c r="BM96" s="12" t="s">
        <v>423</v>
      </c>
    </row>
    <row r="97" spans="2:65" s="1" customFormat="1" x14ac:dyDescent="0.2">
      <c r="B97" s="26"/>
      <c r="D97" s="148" t="s">
        <v>122</v>
      </c>
      <c r="F97" s="149" t="s">
        <v>422</v>
      </c>
      <c r="I97" s="80"/>
      <c r="L97" s="26"/>
      <c r="M97" s="150"/>
      <c r="N97" s="45"/>
      <c r="O97" s="45"/>
      <c r="P97" s="45"/>
      <c r="Q97" s="45"/>
      <c r="R97" s="45"/>
      <c r="S97" s="45"/>
      <c r="T97" s="46"/>
      <c r="AT97" s="12" t="s">
        <v>122</v>
      </c>
      <c r="AU97" s="12" t="s">
        <v>74</v>
      </c>
    </row>
    <row r="98" spans="2:65" s="1" customFormat="1" ht="16.5" customHeight="1" x14ac:dyDescent="0.2">
      <c r="B98" s="135"/>
      <c r="C98" s="136" t="s">
        <v>155</v>
      </c>
      <c r="D98" s="136" t="s">
        <v>115</v>
      </c>
      <c r="E98" s="137" t="s">
        <v>424</v>
      </c>
      <c r="F98" s="138" t="s">
        <v>425</v>
      </c>
      <c r="G98" s="139" t="s">
        <v>408</v>
      </c>
      <c r="H98" s="164"/>
      <c r="I98" s="141"/>
      <c r="J98" s="142">
        <f>ROUND(I98*H98,2)</f>
        <v>0</v>
      </c>
      <c r="K98" s="138" t="s">
        <v>119</v>
      </c>
      <c r="L98" s="26"/>
      <c r="M98" s="143" t="s">
        <v>1</v>
      </c>
      <c r="N98" s="144" t="s">
        <v>37</v>
      </c>
      <c r="O98" s="45"/>
      <c r="P98" s="145">
        <f>O98*H98</f>
        <v>0</v>
      </c>
      <c r="Q98" s="145">
        <v>0</v>
      </c>
      <c r="R98" s="145">
        <f>Q98*H98</f>
        <v>0</v>
      </c>
      <c r="S98" s="145">
        <v>0</v>
      </c>
      <c r="T98" s="146">
        <f>S98*H98</f>
        <v>0</v>
      </c>
      <c r="AR98" s="12" t="s">
        <v>120</v>
      </c>
      <c r="AT98" s="12" t="s">
        <v>115</v>
      </c>
      <c r="AU98" s="12" t="s">
        <v>74</v>
      </c>
      <c r="AY98" s="12" t="s">
        <v>112</v>
      </c>
      <c r="BE98" s="147">
        <f>IF(N98="základní",J98,0)</f>
        <v>0</v>
      </c>
      <c r="BF98" s="147">
        <f>IF(N98="snížená",J98,0)</f>
        <v>0</v>
      </c>
      <c r="BG98" s="147">
        <f>IF(N98="zákl. přenesená",J98,0)</f>
        <v>0</v>
      </c>
      <c r="BH98" s="147">
        <f>IF(N98="sníž. přenesená",J98,0)</f>
        <v>0</v>
      </c>
      <c r="BI98" s="147">
        <f>IF(N98="nulová",J98,0)</f>
        <v>0</v>
      </c>
      <c r="BJ98" s="12" t="s">
        <v>74</v>
      </c>
      <c r="BK98" s="147">
        <f>ROUND(I98*H98,2)</f>
        <v>0</v>
      </c>
      <c r="BL98" s="12" t="s">
        <v>120</v>
      </c>
      <c r="BM98" s="12" t="s">
        <v>426</v>
      </c>
    </row>
    <row r="99" spans="2:65" s="1" customFormat="1" x14ac:dyDescent="0.2">
      <c r="B99" s="26"/>
      <c r="D99" s="148" t="s">
        <v>122</v>
      </c>
      <c r="F99" s="149" t="s">
        <v>425</v>
      </c>
      <c r="I99" s="80"/>
      <c r="L99" s="26"/>
      <c r="M99" s="150"/>
      <c r="N99" s="45"/>
      <c r="O99" s="45"/>
      <c r="P99" s="45"/>
      <c r="Q99" s="45"/>
      <c r="R99" s="45"/>
      <c r="S99" s="45"/>
      <c r="T99" s="46"/>
      <c r="AT99" s="12" t="s">
        <v>122</v>
      </c>
      <c r="AU99" s="12" t="s">
        <v>74</v>
      </c>
    </row>
    <row r="100" spans="2:65" s="1" customFormat="1" ht="16.5" customHeight="1" x14ac:dyDescent="0.2">
      <c r="B100" s="135"/>
      <c r="C100" s="136" t="s">
        <v>160</v>
      </c>
      <c r="D100" s="136" t="s">
        <v>115</v>
      </c>
      <c r="E100" s="137" t="s">
        <v>427</v>
      </c>
      <c r="F100" s="138" t="s">
        <v>428</v>
      </c>
      <c r="G100" s="139" t="s">
        <v>126</v>
      </c>
      <c r="H100" s="140">
        <v>30</v>
      </c>
      <c r="I100" s="141"/>
      <c r="J100" s="142">
        <f>ROUND(I100*H100,2)</f>
        <v>0</v>
      </c>
      <c r="K100" s="138" t="s">
        <v>119</v>
      </c>
      <c r="L100" s="26"/>
      <c r="M100" s="143" t="s">
        <v>1</v>
      </c>
      <c r="N100" s="144" t="s">
        <v>37</v>
      </c>
      <c r="O100" s="45"/>
      <c r="P100" s="145">
        <f>O100*H100</f>
        <v>0</v>
      </c>
      <c r="Q100" s="145">
        <v>0</v>
      </c>
      <c r="R100" s="145">
        <f>Q100*H100</f>
        <v>0</v>
      </c>
      <c r="S100" s="145">
        <v>0</v>
      </c>
      <c r="T100" s="146">
        <f>S100*H100</f>
        <v>0</v>
      </c>
      <c r="AR100" s="12" t="s">
        <v>120</v>
      </c>
      <c r="AT100" s="12" t="s">
        <v>115</v>
      </c>
      <c r="AU100" s="12" t="s">
        <v>74</v>
      </c>
      <c r="AY100" s="12" t="s">
        <v>112</v>
      </c>
      <c r="BE100" s="147">
        <f>IF(N100="základní",J100,0)</f>
        <v>0</v>
      </c>
      <c r="BF100" s="147">
        <f>IF(N100="snížená",J100,0)</f>
        <v>0</v>
      </c>
      <c r="BG100" s="147">
        <f>IF(N100="zákl. přenesená",J100,0)</f>
        <v>0</v>
      </c>
      <c r="BH100" s="147">
        <f>IF(N100="sníž. přenesená",J100,0)</f>
        <v>0</v>
      </c>
      <c r="BI100" s="147">
        <f>IF(N100="nulová",J100,0)</f>
        <v>0</v>
      </c>
      <c r="BJ100" s="12" t="s">
        <v>74</v>
      </c>
      <c r="BK100" s="147">
        <f>ROUND(I100*H100,2)</f>
        <v>0</v>
      </c>
      <c r="BL100" s="12" t="s">
        <v>120</v>
      </c>
      <c r="BM100" s="12" t="s">
        <v>429</v>
      </c>
    </row>
    <row r="101" spans="2:65" s="1" customFormat="1" ht="39" x14ac:dyDescent="0.2">
      <c r="B101" s="26"/>
      <c r="D101" s="148" t="s">
        <v>122</v>
      </c>
      <c r="F101" s="149" t="s">
        <v>430</v>
      </c>
      <c r="I101" s="80"/>
      <c r="L101" s="26"/>
      <c r="M101" s="150"/>
      <c r="N101" s="45"/>
      <c r="O101" s="45"/>
      <c r="P101" s="45"/>
      <c r="Q101" s="45"/>
      <c r="R101" s="45"/>
      <c r="S101" s="45"/>
      <c r="T101" s="46"/>
      <c r="AT101" s="12" t="s">
        <v>122</v>
      </c>
      <c r="AU101" s="12" t="s">
        <v>74</v>
      </c>
    </row>
    <row r="102" spans="2:65" s="1" customFormat="1" ht="16.5" customHeight="1" x14ac:dyDescent="0.2">
      <c r="B102" s="135"/>
      <c r="C102" s="136" t="s">
        <v>165</v>
      </c>
      <c r="D102" s="136" t="s">
        <v>115</v>
      </c>
      <c r="E102" s="137" t="s">
        <v>431</v>
      </c>
      <c r="F102" s="138" t="s">
        <v>432</v>
      </c>
      <c r="G102" s="139" t="s">
        <v>412</v>
      </c>
      <c r="H102" s="140">
        <v>5</v>
      </c>
      <c r="I102" s="141"/>
      <c r="J102" s="142">
        <f>ROUND(I102*H102,2)</f>
        <v>0</v>
      </c>
      <c r="K102" s="138" t="s">
        <v>119</v>
      </c>
      <c r="L102" s="26"/>
      <c r="M102" s="143" t="s">
        <v>1</v>
      </c>
      <c r="N102" s="144" t="s">
        <v>37</v>
      </c>
      <c r="O102" s="45"/>
      <c r="P102" s="145">
        <f>O102*H102</f>
        <v>0</v>
      </c>
      <c r="Q102" s="145">
        <v>0</v>
      </c>
      <c r="R102" s="145">
        <f>Q102*H102</f>
        <v>0</v>
      </c>
      <c r="S102" s="145">
        <v>0</v>
      </c>
      <c r="T102" s="146">
        <f>S102*H102</f>
        <v>0</v>
      </c>
      <c r="AR102" s="12" t="s">
        <v>120</v>
      </c>
      <c r="AT102" s="12" t="s">
        <v>115</v>
      </c>
      <c r="AU102" s="12" t="s">
        <v>74</v>
      </c>
      <c r="AY102" s="12" t="s">
        <v>112</v>
      </c>
      <c r="BE102" s="147">
        <f>IF(N102="základní",J102,0)</f>
        <v>0</v>
      </c>
      <c r="BF102" s="147">
        <f>IF(N102="snížená",J102,0)</f>
        <v>0</v>
      </c>
      <c r="BG102" s="147">
        <f>IF(N102="zákl. přenesená",J102,0)</f>
        <v>0</v>
      </c>
      <c r="BH102" s="147">
        <f>IF(N102="sníž. přenesená",J102,0)</f>
        <v>0</v>
      </c>
      <c r="BI102" s="147">
        <f>IF(N102="nulová",J102,0)</f>
        <v>0</v>
      </c>
      <c r="BJ102" s="12" t="s">
        <v>74</v>
      </c>
      <c r="BK102" s="147">
        <f>ROUND(I102*H102,2)</f>
        <v>0</v>
      </c>
      <c r="BL102" s="12" t="s">
        <v>120</v>
      </c>
      <c r="BM102" s="12" t="s">
        <v>433</v>
      </c>
    </row>
    <row r="103" spans="2:65" s="1" customFormat="1" ht="29.25" x14ac:dyDescent="0.2">
      <c r="B103" s="26"/>
      <c r="D103" s="148" t="s">
        <v>122</v>
      </c>
      <c r="F103" s="149" t="s">
        <v>434</v>
      </c>
      <c r="I103" s="80"/>
      <c r="L103" s="26"/>
      <c r="M103" s="150"/>
      <c r="N103" s="45"/>
      <c r="O103" s="45"/>
      <c r="P103" s="45"/>
      <c r="Q103" s="45"/>
      <c r="R103" s="45"/>
      <c r="S103" s="45"/>
      <c r="T103" s="46"/>
      <c r="AT103" s="12" t="s">
        <v>122</v>
      </c>
      <c r="AU103" s="12" t="s">
        <v>74</v>
      </c>
    </row>
    <row r="104" spans="2:65" s="1" customFormat="1" ht="16.5" customHeight="1" x14ac:dyDescent="0.2">
      <c r="B104" s="135"/>
      <c r="C104" s="136" t="s">
        <v>170</v>
      </c>
      <c r="D104" s="136" t="s">
        <v>115</v>
      </c>
      <c r="E104" s="137" t="s">
        <v>435</v>
      </c>
      <c r="F104" s="138" t="s">
        <v>436</v>
      </c>
      <c r="G104" s="139" t="s">
        <v>408</v>
      </c>
      <c r="H104" s="164"/>
      <c r="I104" s="141"/>
      <c r="J104" s="142">
        <f>ROUND(I104*H104,2)</f>
        <v>0</v>
      </c>
      <c r="K104" s="138" t="s">
        <v>119</v>
      </c>
      <c r="L104" s="26"/>
      <c r="M104" s="143" t="s">
        <v>1</v>
      </c>
      <c r="N104" s="144" t="s">
        <v>37</v>
      </c>
      <c r="O104" s="45"/>
      <c r="P104" s="145">
        <f>O104*H104</f>
        <v>0</v>
      </c>
      <c r="Q104" s="145">
        <v>0</v>
      </c>
      <c r="R104" s="145">
        <f>Q104*H104</f>
        <v>0</v>
      </c>
      <c r="S104" s="145">
        <v>0</v>
      </c>
      <c r="T104" s="146">
        <f>S104*H104</f>
        <v>0</v>
      </c>
      <c r="AR104" s="12" t="s">
        <v>120</v>
      </c>
      <c r="AT104" s="12" t="s">
        <v>115</v>
      </c>
      <c r="AU104" s="12" t="s">
        <v>74</v>
      </c>
      <c r="AY104" s="12" t="s">
        <v>112</v>
      </c>
      <c r="BE104" s="147">
        <f>IF(N104="základní",J104,0)</f>
        <v>0</v>
      </c>
      <c r="BF104" s="147">
        <f>IF(N104="snížená",J104,0)</f>
        <v>0</v>
      </c>
      <c r="BG104" s="147">
        <f>IF(N104="zákl. přenesená",J104,0)</f>
        <v>0</v>
      </c>
      <c r="BH104" s="147">
        <f>IF(N104="sníž. přenesená",J104,0)</f>
        <v>0</v>
      </c>
      <c r="BI104" s="147">
        <f>IF(N104="nulová",J104,0)</f>
        <v>0</v>
      </c>
      <c r="BJ104" s="12" t="s">
        <v>74</v>
      </c>
      <c r="BK104" s="147">
        <f>ROUND(I104*H104,2)</f>
        <v>0</v>
      </c>
      <c r="BL104" s="12" t="s">
        <v>120</v>
      </c>
      <c r="BM104" s="12" t="s">
        <v>437</v>
      </c>
    </row>
    <row r="105" spans="2:65" s="1" customFormat="1" ht="29.25" x14ac:dyDescent="0.2">
      <c r="B105" s="26"/>
      <c r="D105" s="148" t="s">
        <v>122</v>
      </c>
      <c r="F105" s="149" t="s">
        <v>438</v>
      </c>
      <c r="I105" s="80"/>
      <c r="L105" s="26"/>
      <c r="M105" s="150"/>
      <c r="N105" s="45"/>
      <c r="O105" s="45"/>
      <c r="P105" s="45"/>
      <c r="Q105" s="45"/>
      <c r="R105" s="45"/>
      <c r="S105" s="45"/>
      <c r="T105" s="46"/>
      <c r="AT105" s="12" t="s">
        <v>122</v>
      </c>
      <c r="AU105" s="12" t="s">
        <v>74</v>
      </c>
    </row>
    <row r="106" spans="2:65" s="1" customFormat="1" ht="16.5" customHeight="1" x14ac:dyDescent="0.2">
      <c r="B106" s="135"/>
      <c r="C106" s="136" t="s">
        <v>175</v>
      </c>
      <c r="D106" s="136" t="s">
        <v>115</v>
      </c>
      <c r="E106" s="137" t="s">
        <v>439</v>
      </c>
      <c r="F106" s="138" t="s">
        <v>440</v>
      </c>
      <c r="G106" s="139" t="s">
        <v>408</v>
      </c>
      <c r="H106" s="164"/>
      <c r="I106" s="141"/>
      <c r="J106" s="142">
        <f>ROUND(I106*H106,2)</f>
        <v>0</v>
      </c>
      <c r="K106" s="138" t="s">
        <v>119</v>
      </c>
      <c r="L106" s="26"/>
      <c r="M106" s="143" t="s">
        <v>1</v>
      </c>
      <c r="N106" s="144" t="s">
        <v>37</v>
      </c>
      <c r="O106" s="45"/>
      <c r="P106" s="145">
        <f>O106*H106</f>
        <v>0</v>
      </c>
      <c r="Q106" s="145">
        <v>0</v>
      </c>
      <c r="R106" s="145">
        <f>Q106*H106</f>
        <v>0</v>
      </c>
      <c r="S106" s="145">
        <v>0</v>
      </c>
      <c r="T106" s="146">
        <f>S106*H106</f>
        <v>0</v>
      </c>
      <c r="AR106" s="12" t="s">
        <v>120</v>
      </c>
      <c r="AT106" s="12" t="s">
        <v>115</v>
      </c>
      <c r="AU106" s="12" t="s">
        <v>74</v>
      </c>
      <c r="AY106" s="12" t="s">
        <v>112</v>
      </c>
      <c r="BE106" s="147">
        <f>IF(N106="základní",J106,0)</f>
        <v>0</v>
      </c>
      <c r="BF106" s="147">
        <f>IF(N106="snížená",J106,0)</f>
        <v>0</v>
      </c>
      <c r="BG106" s="147">
        <f>IF(N106="zákl. přenesená",J106,0)</f>
        <v>0</v>
      </c>
      <c r="BH106" s="147">
        <f>IF(N106="sníž. přenesená",J106,0)</f>
        <v>0</v>
      </c>
      <c r="BI106" s="147">
        <f>IF(N106="nulová",J106,0)</f>
        <v>0</v>
      </c>
      <c r="BJ106" s="12" t="s">
        <v>74</v>
      </c>
      <c r="BK106" s="147">
        <f>ROUND(I106*H106,2)</f>
        <v>0</v>
      </c>
      <c r="BL106" s="12" t="s">
        <v>120</v>
      </c>
      <c r="BM106" s="12" t="s">
        <v>441</v>
      </c>
    </row>
    <row r="107" spans="2:65" s="1" customFormat="1" x14ac:dyDescent="0.2">
      <c r="B107" s="26"/>
      <c r="D107" s="148" t="s">
        <v>122</v>
      </c>
      <c r="F107" s="149" t="s">
        <v>440</v>
      </c>
      <c r="I107" s="80"/>
      <c r="L107" s="26"/>
      <c r="M107" s="150"/>
      <c r="N107" s="45"/>
      <c r="O107" s="45"/>
      <c r="P107" s="45"/>
      <c r="Q107" s="45"/>
      <c r="R107" s="45"/>
      <c r="S107" s="45"/>
      <c r="T107" s="46"/>
      <c r="AT107" s="12" t="s">
        <v>122</v>
      </c>
      <c r="AU107" s="12" t="s">
        <v>74</v>
      </c>
    </row>
    <row r="108" spans="2:65" s="1" customFormat="1" ht="16.5" customHeight="1" x14ac:dyDescent="0.2">
      <c r="B108" s="135"/>
      <c r="C108" s="136" t="s">
        <v>180</v>
      </c>
      <c r="D108" s="136" t="s">
        <v>115</v>
      </c>
      <c r="E108" s="137" t="s">
        <v>442</v>
      </c>
      <c r="F108" s="138" t="s">
        <v>443</v>
      </c>
      <c r="G108" s="139" t="s">
        <v>408</v>
      </c>
      <c r="H108" s="164"/>
      <c r="I108" s="141"/>
      <c r="J108" s="142">
        <f>ROUND(I108*H108,2)</f>
        <v>0</v>
      </c>
      <c r="K108" s="138" t="s">
        <v>119</v>
      </c>
      <c r="L108" s="26"/>
      <c r="M108" s="143" t="s">
        <v>1</v>
      </c>
      <c r="N108" s="144" t="s">
        <v>37</v>
      </c>
      <c r="O108" s="45"/>
      <c r="P108" s="145">
        <f>O108*H108</f>
        <v>0</v>
      </c>
      <c r="Q108" s="145">
        <v>0</v>
      </c>
      <c r="R108" s="145">
        <f>Q108*H108</f>
        <v>0</v>
      </c>
      <c r="S108" s="145">
        <v>0</v>
      </c>
      <c r="T108" s="146">
        <f>S108*H108</f>
        <v>0</v>
      </c>
      <c r="AR108" s="12" t="s">
        <v>120</v>
      </c>
      <c r="AT108" s="12" t="s">
        <v>115</v>
      </c>
      <c r="AU108" s="12" t="s">
        <v>74</v>
      </c>
      <c r="AY108" s="12" t="s">
        <v>112</v>
      </c>
      <c r="BE108" s="147">
        <f>IF(N108="základní",J108,0)</f>
        <v>0</v>
      </c>
      <c r="BF108" s="147">
        <f>IF(N108="snížená",J108,0)</f>
        <v>0</v>
      </c>
      <c r="BG108" s="147">
        <f>IF(N108="zákl. přenesená",J108,0)</f>
        <v>0</v>
      </c>
      <c r="BH108" s="147">
        <f>IF(N108="sníž. přenesená",J108,0)</f>
        <v>0</v>
      </c>
      <c r="BI108" s="147">
        <f>IF(N108="nulová",J108,0)</f>
        <v>0</v>
      </c>
      <c r="BJ108" s="12" t="s">
        <v>74</v>
      </c>
      <c r="BK108" s="147">
        <f>ROUND(I108*H108,2)</f>
        <v>0</v>
      </c>
      <c r="BL108" s="12" t="s">
        <v>120</v>
      </c>
      <c r="BM108" s="12" t="s">
        <v>444</v>
      </c>
    </row>
    <row r="109" spans="2:65" s="1" customFormat="1" x14ac:dyDescent="0.2">
      <c r="B109" s="26"/>
      <c r="D109" s="148" t="s">
        <v>122</v>
      </c>
      <c r="F109" s="149" t="s">
        <v>443</v>
      </c>
      <c r="I109" s="80"/>
      <c r="L109" s="26"/>
      <c r="M109" s="150"/>
      <c r="N109" s="45"/>
      <c r="O109" s="45"/>
      <c r="P109" s="45"/>
      <c r="Q109" s="45"/>
      <c r="R109" s="45"/>
      <c r="S109" s="45"/>
      <c r="T109" s="46"/>
      <c r="AT109" s="12" t="s">
        <v>122</v>
      </c>
      <c r="AU109" s="12" t="s">
        <v>74</v>
      </c>
    </row>
    <row r="110" spans="2:65" s="1" customFormat="1" ht="33.75" customHeight="1" x14ac:dyDescent="0.2">
      <c r="B110" s="135"/>
      <c r="C110" s="136" t="s">
        <v>186</v>
      </c>
      <c r="D110" s="136" t="s">
        <v>115</v>
      </c>
      <c r="E110" s="137" t="s">
        <v>445</v>
      </c>
      <c r="F110" s="138" t="s">
        <v>446</v>
      </c>
      <c r="G110" s="139" t="s">
        <v>408</v>
      </c>
      <c r="H110" s="164"/>
      <c r="I110" s="141"/>
      <c r="J110" s="142">
        <f>ROUND(I110*H110,2)</f>
        <v>0</v>
      </c>
      <c r="K110" s="138" t="s">
        <v>119</v>
      </c>
      <c r="L110" s="26"/>
      <c r="M110" s="143" t="s">
        <v>1</v>
      </c>
      <c r="N110" s="144" t="s">
        <v>37</v>
      </c>
      <c r="O110" s="45"/>
      <c r="P110" s="145">
        <f>O110*H110</f>
        <v>0</v>
      </c>
      <c r="Q110" s="145">
        <v>0</v>
      </c>
      <c r="R110" s="145">
        <f>Q110*H110</f>
        <v>0</v>
      </c>
      <c r="S110" s="145">
        <v>0</v>
      </c>
      <c r="T110" s="146">
        <f>S110*H110</f>
        <v>0</v>
      </c>
      <c r="AR110" s="12" t="s">
        <v>120</v>
      </c>
      <c r="AT110" s="12" t="s">
        <v>115</v>
      </c>
      <c r="AU110" s="12" t="s">
        <v>74</v>
      </c>
      <c r="AY110" s="12" t="s">
        <v>112</v>
      </c>
      <c r="BE110" s="147">
        <f>IF(N110="základní",J110,0)</f>
        <v>0</v>
      </c>
      <c r="BF110" s="147">
        <f>IF(N110="snížená",J110,0)</f>
        <v>0</v>
      </c>
      <c r="BG110" s="147">
        <f>IF(N110="zákl. přenesená",J110,0)</f>
        <v>0</v>
      </c>
      <c r="BH110" s="147">
        <f>IF(N110="sníž. přenesená",J110,0)</f>
        <v>0</v>
      </c>
      <c r="BI110" s="147">
        <f>IF(N110="nulová",J110,0)</f>
        <v>0</v>
      </c>
      <c r="BJ110" s="12" t="s">
        <v>74</v>
      </c>
      <c r="BK110" s="147">
        <f>ROUND(I110*H110,2)</f>
        <v>0</v>
      </c>
      <c r="BL110" s="12" t="s">
        <v>120</v>
      </c>
      <c r="BM110" s="12" t="s">
        <v>447</v>
      </c>
    </row>
    <row r="111" spans="2:65" s="1" customFormat="1" ht="19.5" x14ac:dyDescent="0.2">
      <c r="B111" s="26"/>
      <c r="D111" s="148" t="s">
        <v>122</v>
      </c>
      <c r="F111" s="149" t="s">
        <v>446</v>
      </c>
      <c r="I111" s="80"/>
      <c r="L111" s="26"/>
      <c r="M111" s="150"/>
      <c r="N111" s="45"/>
      <c r="O111" s="45"/>
      <c r="P111" s="45"/>
      <c r="Q111" s="45"/>
      <c r="R111" s="45"/>
      <c r="S111" s="45"/>
      <c r="T111" s="46"/>
      <c r="AT111" s="12" t="s">
        <v>122</v>
      </c>
      <c r="AU111" s="12" t="s">
        <v>74</v>
      </c>
    </row>
    <row r="112" spans="2:65" s="1" customFormat="1" ht="16.5" customHeight="1" x14ac:dyDescent="0.2">
      <c r="B112" s="135"/>
      <c r="C112" s="136" t="s">
        <v>8</v>
      </c>
      <c r="D112" s="136" t="s">
        <v>115</v>
      </c>
      <c r="E112" s="137" t="s">
        <v>448</v>
      </c>
      <c r="F112" s="138" t="s">
        <v>449</v>
      </c>
      <c r="G112" s="139" t="s">
        <v>412</v>
      </c>
      <c r="H112" s="140">
        <v>1</v>
      </c>
      <c r="I112" s="141"/>
      <c r="J112" s="142">
        <f>ROUND(I112*H112,2)</f>
        <v>0</v>
      </c>
      <c r="K112" s="138" t="s">
        <v>119</v>
      </c>
      <c r="L112" s="26"/>
      <c r="M112" s="143" t="s">
        <v>1</v>
      </c>
      <c r="N112" s="144" t="s">
        <v>37</v>
      </c>
      <c r="O112" s="45"/>
      <c r="P112" s="145">
        <f>O112*H112</f>
        <v>0</v>
      </c>
      <c r="Q112" s="145">
        <v>0</v>
      </c>
      <c r="R112" s="145">
        <f>Q112*H112</f>
        <v>0</v>
      </c>
      <c r="S112" s="145">
        <v>0</v>
      </c>
      <c r="T112" s="146">
        <f>S112*H112</f>
        <v>0</v>
      </c>
      <c r="AR112" s="12" t="s">
        <v>120</v>
      </c>
      <c r="AT112" s="12" t="s">
        <v>115</v>
      </c>
      <c r="AU112" s="12" t="s">
        <v>74</v>
      </c>
      <c r="AY112" s="12" t="s">
        <v>112</v>
      </c>
      <c r="BE112" s="147">
        <f>IF(N112="základní",J112,0)</f>
        <v>0</v>
      </c>
      <c r="BF112" s="147">
        <f>IF(N112="snížená",J112,0)</f>
        <v>0</v>
      </c>
      <c r="BG112" s="147">
        <f>IF(N112="zákl. přenesená",J112,0)</f>
        <v>0</v>
      </c>
      <c r="BH112" s="147">
        <f>IF(N112="sníž. přenesená",J112,0)</f>
        <v>0</v>
      </c>
      <c r="BI112" s="147">
        <f>IF(N112="nulová",J112,0)</f>
        <v>0</v>
      </c>
      <c r="BJ112" s="12" t="s">
        <v>74</v>
      </c>
      <c r="BK112" s="147">
        <f>ROUND(I112*H112,2)</f>
        <v>0</v>
      </c>
      <c r="BL112" s="12" t="s">
        <v>120</v>
      </c>
      <c r="BM112" s="12" t="s">
        <v>450</v>
      </c>
    </row>
    <row r="113" spans="2:65" s="1" customFormat="1" x14ac:dyDescent="0.2">
      <c r="B113" s="26"/>
      <c r="D113" s="148" t="s">
        <v>122</v>
      </c>
      <c r="F113" s="149" t="s">
        <v>449</v>
      </c>
      <c r="I113" s="80"/>
      <c r="L113" s="26"/>
      <c r="M113" s="150"/>
      <c r="N113" s="45"/>
      <c r="O113" s="45"/>
      <c r="P113" s="45"/>
      <c r="Q113" s="45"/>
      <c r="R113" s="45"/>
      <c r="S113" s="45"/>
      <c r="T113" s="46"/>
      <c r="AT113" s="12" t="s">
        <v>122</v>
      </c>
      <c r="AU113" s="12" t="s">
        <v>74</v>
      </c>
    </row>
    <row r="114" spans="2:65" s="1" customFormat="1" ht="16.5" customHeight="1" x14ac:dyDescent="0.2">
      <c r="B114" s="135"/>
      <c r="C114" s="136" t="s">
        <v>195</v>
      </c>
      <c r="D114" s="136" t="s">
        <v>115</v>
      </c>
      <c r="E114" s="137" t="s">
        <v>451</v>
      </c>
      <c r="F114" s="138" t="s">
        <v>452</v>
      </c>
      <c r="G114" s="139" t="s">
        <v>453</v>
      </c>
      <c r="H114" s="140">
        <v>400</v>
      </c>
      <c r="I114" s="141"/>
      <c r="J114" s="142">
        <f>ROUND(I114*H114,2)</f>
        <v>0</v>
      </c>
      <c r="K114" s="138" t="s">
        <v>119</v>
      </c>
      <c r="L114" s="26"/>
      <c r="M114" s="143" t="s">
        <v>1</v>
      </c>
      <c r="N114" s="144" t="s">
        <v>37</v>
      </c>
      <c r="O114" s="45"/>
      <c r="P114" s="145">
        <f>O114*H114</f>
        <v>0</v>
      </c>
      <c r="Q114" s="145">
        <v>0</v>
      </c>
      <c r="R114" s="145">
        <f>Q114*H114</f>
        <v>0</v>
      </c>
      <c r="S114" s="145">
        <v>0</v>
      </c>
      <c r="T114" s="146">
        <f>S114*H114</f>
        <v>0</v>
      </c>
      <c r="AR114" s="12" t="s">
        <v>120</v>
      </c>
      <c r="AT114" s="12" t="s">
        <v>115</v>
      </c>
      <c r="AU114" s="12" t="s">
        <v>74</v>
      </c>
      <c r="AY114" s="12" t="s">
        <v>112</v>
      </c>
      <c r="BE114" s="147">
        <f>IF(N114="základní",J114,0)</f>
        <v>0</v>
      </c>
      <c r="BF114" s="147">
        <f>IF(N114="snížená",J114,0)</f>
        <v>0</v>
      </c>
      <c r="BG114" s="147">
        <f>IF(N114="zákl. přenesená",J114,0)</f>
        <v>0</v>
      </c>
      <c r="BH114" s="147">
        <f>IF(N114="sníž. přenesená",J114,0)</f>
        <v>0</v>
      </c>
      <c r="BI114" s="147">
        <f>IF(N114="nulová",J114,0)</f>
        <v>0</v>
      </c>
      <c r="BJ114" s="12" t="s">
        <v>74</v>
      </c>
      <c r="BK114" s="147">
        <f>ROUND(I114*H114,2)</f>
        <v>0</v>
      </c>
      <c r="BL114" s="12" t="s">
        <v>120</v>
      </c>
      <c r="BM114" s="12" t="s">
        <v>454</v>
      </c>
    </row>
    <row r="115" spans="2:65" s="1" customFormat="1" x14ac:dyDescent="0.2">
      <c r="B115" s="26"/>
      <c r="D115" s="148" t="s">
        <v>122</v>
      </c>
      <c r="F115" s="149" t="s">
        <v>452</v>
      </c>
      <c r="I115" s="80"/>
      <c r="L115" s="26"/>
      <c r="M115" s="161"/>
      <c r="N115" s="162"/>
      <c r="O115" s="162"/>
      <c r="P115" s="162"/>
      <c r="Q115" s="162"/>
      <c r="R115" s="162"/>
      <c r="S115" s="162"/>
      <c r="T115" s="163"/>
      <c r="AT115" s="12" t="s">
        <v>122</v>
      </c>
      <c r="AU115" s="12" t="s">
        <v>74</v>
      </c>
    </row>
    <row r="116" spans="2:65" s="1" customFormat="1" ht="6.95" customHeight="1" x14ac:dyDescent="0.2">
      <c r="B116" s="35"/>
      <c r="C116" s="36"/>
      <c r="D116" s="36"/>
      <c r="E116" s="36"/>
      <c r="F116" s="36"/>
      <c r="G116" s="36"/>
      <c r="H116" s="36"/>
      <c r="I116" s="96"/>
      <c r="J116" s="36"/>
      <c r="K116" s="36"/>
      <c r="L116" s="26"/>
    </row>
  </sheetData>
  <autoFilter ref="C80:K115"/>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84"/>
  <sheetViews>
    <sheetView showGridLines="0" topLeftCell="A41" workbookViewId="0">
      <selection activeCell="I83" sqref="I83"/>
    </sheetView>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78"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81" t="s">
        <v>5</v>
      </c>
      <c r="M2" s="182"/>
      <c r="N2" s="182"/>
      <c r="O2" s="182"/>
      <c r="P2" s="182"/>
      <c r="Q2" s="182"/>
      <c r="R2" s="182"/>
      <c r="S2" s="182"/>
      <c r="T2" s="182"/>
      <c r="U2" s="182"/>
      <c r="V2" s="182"/>
      <c r="AT2" s="12" t="s">
        <v>85</v>
      </c>
    </row>
    <row r="3" spans="2:46" ht="6.95" customHeight="1" x14ac:dyDescent="0.2">
      <c r="B3" s="13"/>
      <c r="C3" s="14"/>
      <c r="D3" s="14"/>
      <c r="E3" s="14"/>
      <c r="F3" s="14"/>
      <c r="G3" s="14"/>
      <c r="H3" s="14"/>
      <c r="I3" s="79"/>
      <c r="J3" s="14"/>
      <c r="K3" s="14"/>
      <c r="L3" s="15"/>
      <c r="AT3" s="12" t="s">
        <v>76</v>
      </c>
    </row>
    <row r="4" spans="2:46" ht="24.95" customHeight="1" x14ac:dyDescent="0.2">
      <c r="B4" s="15"/>
      <c r="D4" s="16" t="s">
        <v>86</v>
      </c>
      <c r="L4" s="15"/>
      <c r="M4" s="17" t="s">
        <v>10</v>
      </c>
      <c r="AT4" s="12" t="s">
        <v>3</v>
      </c>
    </row>
    <row r="5" spans="2:46" ht="6.95" customHeight="1" x14ac:dyDescent="0.2">
      <c r="B5" s="15"/>
      <c r="L5" s="15"/>
    </row>
    <row r="6" spans="2:46" ht="12" customHeight="1" x14ac:dyDescent="0.2">
      <c r="B6" s="15"/>
      <c r="D6" s="21" t="s">
        <v>16</v>
      </c>
      <c r="L6" s="15"/>
    </row>
    <row r="7" spans="2:46" ht="16.5" customHeight="1" x14ac:dyDescent="0.2">
      <c r="B7" s="15"/>
      <c r="E7" s="203" t="str">
        <f>'Rekapitulace stavby'!K6</f>
        <v>Chropyně - Přerov</v>
      </c>
      <c r="F7" s="204"/>
      <c r="G7" s="204"/>
      <c r="H7" s="204"/>
      <c r="L7" s="15"/>
    </row>
    <row r="8" spans="2:46" s="1" customFormat="1" ht="12" customHeight="1" x14ac:dyDescent="0.2">
      <c r="B8" s="26"/>
      <c r="D8" s="21" t="s">
        <v>87</v>
      </c>
      <c r="I8" s="80"/>
      <c r="L8" s="26"/>
    </row>
    <row r="9" spans="2:46" s="1" customFormat="1" ht="36.950000000000003" customHeight="1" x14ac:dyDescent="0.2">
      <c r="B9" s="26"/>
      <c r="E9" s="189" t="s">
        <v>455</v>
      </c>
      <c r="F9" s="188"/>
      <c r="G9" s="188"/>
      <c r="H9" s="188"/>
      <c r="I9" s="80"/>
      <c r="L9" s="26"/>
    </row>
    <row r="10" spans="2:46" s="1" customFormat="1" x14ac:dyDescent="0.2">
      <c r="B10" s="26"/>
      <c r="I10" s="80"/>
      <c r="L10" s="26"/>
    </row>
    <row r="11" spans="2:46" s="1" customFormat="1" ht="12" customHeight="1" x14ac:dyDescent="0.2">
      <c r="B11" s="26"/>
      <c r="D11" s="21" t="s">
        <v>18</v>
      </c>
      <c r="F11" s="12" t="s">
        <v>1</v>
      </c>
      <c r="I11" s="81" t="s">
        <v>19</v>
      </c>
      <c r="J11" s="12" t="s">
        <v>1</v>
      </c>
      <c r="L11" s="26"/>
    </row>
    <row r="12" spans="2:46" s="1" customFormat="1" ht="12" customHeight="1" x14ac:dyDescent="0.2">
      <c r="B12" s="26"/>
      <c r="D12" s="21" t="s">
        <v>20</v>
      </c>
      <c r="F12" s="12" t="s">
        <v>21</v>
      </c>
      <c r="I12" s="81" t="s">
        <v>22</v>
      </c>
      <c r="J12" s="42">
        <f>'Rekapitulace stavby'!AN8</f>
        <v>0</v>
      </c>
      <c r="L12" s="26"/>
    </row>
    <row r="13" spans="2:46" s="1" customFormat="1" ht="10.9" customHeight="1" x14ac:dyDescent="0.2">
      <c r="B13" s="26"/>
      <c r="I13" s="80"/>
      <c r="L13" s="26"/>
    </row>
    <row r="14" spans="2:46" s="1" customFormat="1" ht="12" customHeight="1" x14ac:dyDescent="0.2">
      <c r="B14" s="26"/>
      <c r="D14" s="21" t="s">
        <v>23</v>
      </c>
      <c r="I14" s="81" t="s">
        <v>24</v>
      </c>
      <c r="J14" s="12" t="str">
        <f>IF('Rekapitulace stavby'!AN10="","",'Rekapitulace stavby'!AN10)</f>
        <v/>
      </c>
      <c r="L14" s="26"/>
    </row>
    <row r="15" spans="2:46" s="1" customFormat="1" ht="18" customHeight="1" x14ac:dyDescent="0.2">
      <c r="B15" s="26"/>
      <c r="E15" s="12" t="str">
        <f>IF('Rekapitulace stavby'!E11="","",'Rekapitulace stavby'!E11)</f>
        <v xml:space="preserve"> </v>
      </c>
      <c r="I15" s="81" t="s">
        <v>25</v>
      </c>
      <c r="J15" s="12" t="str">
        <f>IF('Rekapitulace stavby'!AN11="","",'Rekapitulace stavby'!AN11)</f>
        <v/>
      </c>
      <c r="L15" s="26"/>
    </row>
    <row r="16" spans="2:46" s="1" customFormat="1" ht="6.95" customHeight="1" x14ac:dyDescent="0.2">
      <c r="B16" s="26"/>
      <c r="I16" s="80"/>
      <c r="L16" s="26"/>
    </row>
    <row r="17" spans="2:12" s="1" customFormat="1" ht="12" customHeight="1" x14ac:dyDescent="0.2">
      <c r="B17" s="26"/>
      <c r="D17" s="21" t="s">
        <v>26</v>
      </c>
      <c r="I17" s="81" t="s">
        <v>24</v>
      </c>
      <c r="J17" s="22" t="str">
        <f>'Rekapitulace stavby'!AN13</f>
        <v>Vyplň údaj</v>
      </c>
      <c r="L17" s="26"/>
    </row>
    <row r="18" spans="2:12" s="1" customFormat="1" ht="18" customHeight="1" x14ac:dyDescent="0.2">
      <c r="B18" s="26"/>
      <c r="E18" s="205" t="str">
        <f>'Rekapitulace stavby'!E14</f>
        <v>Vyplň údaj</v>
      </c>
      <c r="F18" s="192"/>
      <c r="G18" s="192"/>
      <c r="H18" s="192"/>
      <c r="I18" s="81" t="s">
        <v>25</v>
      </c>
      <c r="J18" s="22" t="str">
        <f>'Rekapitulace stavby'!AN14</f>
        <v>Vyplň údaj</v>
      </c>
      <c r="L18" s="26"/>
    </row>
    <row r="19" spans="2:12" s="1" customFormat="1" ht="6.95" customHeight="1" x14ac:dyDescent="0.2">
      <c r="B19" s="26"/>
      <c r="I19" s="80"/>
      <c r="L19" s="26"/>
    </row>
    <row r="20" spans="2:12" s="1" customFormat="1" ht="12" customHeight="1" x14ac:dyDescent="0.2">
      <c r="B20" s="26"/>
      <c r="D20" s="21" t="s">
        <v>28</v>
      </c>
      <c r="I20" s="81" t="s">
        <v>24</v>
      </c>
      <c r="J20" s="12" t="str">
        <f>IF('Rekapitulace stavby'!AN16="","",'Rekapitulace stavby'!AN16)</f>
        <v/>
      </c>
      <c r="L20" s="26"/>
    </row>
    <row r="21" spans="2:12" s="1" customFormat="1" ht="18" customHeight="1" x14ac:dyDescent="0.2">
      <c r="B21" s="26"/>
      <c r="E21" s="12" t="str">
        <f>IF('Rekapitulace stavby'!E17="","",'Rekapitulace stavby'!E17)</f>
        <v xml:space="preserve"> </v>
      </c>
      <c r="I21" s="81" t="s">
        <v>25</v>
      </c>
      <c r="J21" s="12" t="str">
        <f>IF('Rekapitulace stavby'!AN17="","",'Rekapitulace stavby'!AN17)</f>
        <v/>
      </c>
      <c r="L21" s="26"/>
    </row>
    <row r="22" spans="2:12" s="1" customFormat="1" ht="6.95" customHeight="1" x14ac:dyDescent="0.2">
      <c r="B22" s="26"/>
      <c r="I22" s="80"/>
      <c r="L22" s="26"/>
    </row>
    <row r="23" spans="2:12" s="1" customFormat="1" ht="12" customHeight="1" x14ac:dyDescent="0.2">
      <c r="B23" s="26"/>
      <c r="D23" s="21" t="s">
        <v>30</v>
      </c>
      <c r="I23" s="81" t="s">
        <v>24</v>
      </c>
      <c r="J23" s="12" t="str">
        <f>IF('Rekapitulace stavby'!AN19="","",'Rekapitulace stavby'!AN19)</f>
        <v/>
      </c>
      <c r="L23" s="26"/>
    </row>
    <row r="24" spans="2:12" s="1" customFormat="1" ht="18" customHeight="1" x14ac:dyDescent="0.2">
      <c r="B24" s="26"/>
      <c r="E24" s="12" t="str">
        <f>IF('Rekapitulace stavby'!E20="","",'Rekapitulace stavby'!E20)</f>
        <v xml:space="preserve"> </v>
      </c>
      <c r="I24" s="81" t="s">
        <v>25</v>
      </c>
      <c r="J24" s="12" t="str">
        <f>IF('Rekapitulace stavby'!AN20="","",'Rekapitulace stavby'!AN20)</f>
        <v/>
      </c>
      <c r="L24" s="26"/>
    </row>
    <row r="25" spans="2:12" s="1" customFormat="1" ht="6.95" customHeight="1" x14ac:dyDescent="0.2">
      <c r="B25" s="26"/>
      <c r="I25" s="80"/>
      <c r="L25" s="26"/>
    </row>
    <row r="26" spans="2:12" s="1" customFormat="1" ht="12" customHeight="1" x14ac:dyDescent="0.2">
      <c r="B26" s="26"/>
      <c r="D26" s="21" t="s">
        <v>31</v>
      </c>
      <c r="I26" s="80"/>
      <c r="L26" s="26"/>
    </row>
    <row r="27" spans="2:12" s="6" customFormat="1" ht="16.5" customHeight="1" x14ac:dyDescent="0.2">
      <c r="B27" s="82"/>
      <c r="E27" s="196" t="s">
        <v>1</v>
      </c>
      <c r="F27" s="196"/>
      <c r="G27" s="196"/>
      <c r="H27" s="196"/>
      <c r="I27" s="83"/>
      <c r="L27" s="82"/>
    </row>
    <row r="28" spans="2:12" s="1" customFormat="1" ht="6.95" customHeight="1" x14ac:dyDescent="0.2">
      <c r="B28" s="26"/>
      <c r="I28" s="80"/>
      <c r="L28" s="26"/>
    </row>
    <row r="29" spans="2:12" s="1" customFormat="1" ht="6.95" customHeight="1" x14ac:dyDescent="0.2">
      <c r="B29" s="26"/>
      <c r="D29" s="43"/>
      <c r="E29" s="43"/>
      <c r="F29" s="43"/>
      <c r="G29" s="43"/>
      <c r="H29" s="43"/>
      <c r="I29" s="84"/>
      <c r="J29" s="43"/>
      <c r="K29" s="43"/>
      <c r="L29" s="26"/>
    </row>
    <row r="30" spans="2:12" s="1" customFormat="1" ht="25.35" customHeight="1" x14ac:dyDescent="0.2">
      <c r="B30" s="26"/>
      <c r="D30" s="85" t="s">
        <v>32</v>
      </c>
      <c r="I30" s="80"/>
      <c r="J30" s="56">
        <f>ROUND(J79, 2)</f>
        <v>32523400</v>
      </c>
      <c r="L30" s="26"/>
    </row>
    <row r="31" spans="2:12" s="1" customFormat="1" ht="6.95" customHeight="1" x14ac:dyDescent="0.2">
      <c r="B31" s="26"/>
      <c r="D31" s="43"/>
      <c r="E31" s="43"/>
      <c r="F31" s="43"/>
      <c r="G31" s="43"/>
      <c r="H31" s="43"/>
      <c r="I31" s="84"/>
      <c r="J31" s="43"/>
      <c r="K31" s="43"/>
      <c r="L31" s="26"/>
    </row>
    <row r="32" spans="2:12" s="1" customFormat="1" ht="14.45" customHeight="1" x14ac:dyDescent="0.2">
      <c r="B32" s="26"/>
      <c r="F32" s="29" t="s">
        <v>34</v>
      </c>
      <c r="I32" s="86" t="s">
        <v>33</v>
      </c>
      <c r="J32" s="29" t="s">
        <v>35</v>
      </c>
      <c r="L32" s="26"/>
    </row>
    <row r="33" spans="2:12" s="1" customFormat="1" ht="14.45" customHeight="1" x14ac:dyDescent="0.2">
      <c r="B33" s="26"/>
      <c r="D33" s="21" t="s">
        <v>36</v>
      </c>
      <c r="E33" s="21" t="s">
        <v>37</v>
      </c>
      <c r="F33" s="87">
        <f>ROUND((SUM(BE79:BE83)),  2)</f>
        <v>32523400</v>
      </c>
      <c r="I33" s="88">
        <v>0.21</v>
      </c>
      <c r="J33" s="87">
        <f>ROUND(((SUM(BE79:BE83))*I33),  2)</f>
        <v>6829914</v>
      </c>
      <c r="L33" s="26"/>
    </row>
    <row r="34" spans="2:12" s="1" customFormat="1" ht="14.45" customHeight="1" x14ac:dyDescent="0.2">
      <c r="B34" s="26"/>
      <c r="E34" s="21" t="s">
        <v>38</v>
      </c>
      <c r="F34" s="87">
        <f>ROUND((SUM(BF79:BF83)),  2)</f>
        <v>0</v>
      </c>
      <c r="I34" s="88">
        <v>0.15</v>
      </c>
      <c r="J34" s="87">
        <f>ROUND(((SUM(BF79:BF83))*I34),  2)</f>
        <v>0</v>
      </c>
      <c r="L34" s="26"/>
    </row>
    <row r="35" spans="2:12" s="1" customFormat="1" ht="14.45" hidden="1" customHeight="1" x14ac:dyDescent="0.2">
      <c r="B35" s="26"/>
      <c r="E35" s="21" t="s">
        <v>39</v>
      </c>
      <c r="F35" s="87">
        <f>ROUND((SUM(BG79:BG83)),  2)</f>
        <v>0</v>
      </c>
      <c r="I35" s="88">
        <v>0.21</v>
      </c>
      <c r="J35" s="87">
        <f>0</f>
        <v>0</v>
      </c>
      <c r="L35" s="26"/>
    </row>
    <row r="36" spans="2:12" s="1" customFormat="1" ht="14.45" hidden="1" customHeight="1" x14ac:dyDescent="0.2">
      <c r="B36" s="26"/>
      <c r="E36" s="21" t="s">
        <v>40</v>
      </c>
      <c r="F36" s="87">
        <f>ROUND((SUM(BH79:BH83)),  2)</f>
        <v>0</v>
      </c>
      <c r="I36" s="88">
        <v>0.15</v>
      </c>
      <c r="J36" s="87">
        <f>0</f>
        <v>0</v>
      </c>
      <c r="L36" s="26"/>
    </row>
    <row r="37" spans="2:12" s="1" customFormat="1" ht="14.45" hidden="1" customHeight="1" x14ac:dyDescent="0.2">
      <c r="B37" s="26"/>
      <c r="E37" s="21" t="s">
        <v>41</v>
      </c>
      <c r="F37" s="87">
        <f>ROUND((SUM(BI79:BI83)),  2)</f>
        <v>0</v>
      </c>
      <c r="I37" s="88">
        <v>0</v>
      </c>
      <c r="J37" s="87">
        <f>0</f>
        <v>0</v>
      </c>
      <c r="L37" s="26"/>
    </row>
    <row r="38" spans="2:12" s="1" customFormat="1" ht="6.95" customHeight="1" x14ac:dyDescent="0.2">
      <c r="B38" s="26"/>
      <c r="I38" s="80"/>
      <c r="L38" s="26"/>
    </row>
    <row r="39" spans="2:12" s="1" customFormat="1" ht="25.35" customHeight="1" x14ac:dyDescent="0.2">
      <c r="B39" s="26"/>
      <c r="C39" s="89"/>
      <c r="D39" s="90" t="s">
        <v>42</v>
      </c>
      <c r="E39" s="47"/>
      <c r="F39" s="47"/>
      <c r="G39" s="91" t="s">
        <v>43</v>
      </c>
      <c r="H39" s="92" t="s">
        <v>44</v>
      </c>
      <c r="I39" s="93"/>
      <c r="J39" s="94">
        <f>SUM(J30:J37)</f>
        <v>39353314</v>
      </c>
      <c r="K39" s="95"/>
      <c r="L39" s="26"/>
    </row>
    <row r="40" spans="2:12" s="1" customFormat="1" ht="14.45" customHeight="1" x14ac:dyDescent="0.2">
      <c r="B40" s="35"/>
      <c r="C40" s="36"/>
      <c r="D40" s="36"/>
      <c r="E40" s="36"/>
      <c r="F40" s="36"/>
      <c r="G40" s="36"/>
      <c r="H40" s="36"/>
      <c r="I40" s="96"/>
      <c r="J40" s="36"/>
      <c r="K40" s="36"/>
      <c r="L40" s="26"/>
    </row>
    <row r="44" spans="2:12" s="1" customFormat="1" ht="6.95" customHeight="1" x14ac:dyDescent="0.2">
      <c r="B44" s="37"/>
      <c r="C44" s="38"/>
      <c r="D44" s="38"/>
      <c r="E44" s="38"/>
      <c r="F44" s="38"/>
      <c r="G44" s="38"/>
      <c r="H44" s="38"/>
      <c r="I44" s="97"/>
      <c r="J44" s="38"/>
      <c r="K44" s="38"/>
      <c r="L44" s="26"/>
    </row>
    <row r="45" spans="2:12" s="1" customFormat="1" ht="24.95" customHeight="1" x14ac:dyDescent="0.2">
      <c r="B45" s="26"/>
      <c r="C45" s="16" t="s">
        <v>89</v>
      </c>
      <c r="I45" s="80"/>
      <c r="L45" s="26"/>
    </row>
    <row r="46" spans="2:12" s="1" customFormat="1" ht="6.95" customHeight="1" x14ac:dyDescent="0.2">
      <c r="B46" s="26"/>
      <c r="I46" s="80"/>
      <c r="L46" s="26"/>
    </row>
    <row r="47" spans="2:12" s="1" customFormat="1" ht="12" customHeight="1" x14ac:dyDescent="0.2">
      <c r="B47" s="26"/>
      <c r="C47" s="21" t="s">
        <v>16</v>
      </c>
      <c r="I47" s="80"/>
      <c r="L47" s="26"/>
    </row>
    <row r="48" spans="2:12" s="1" customFormat="1" ht="16.5" customHeight="1" x14ac:dyDescent="0.2">
      <c r="B48" s="26"/>
      <c r="E48" s="203" t="str">
        <f>E7</f>
        <v>Chropyně - Přerov</v>
      </c>
      <c r="F48" s="204"/>
      <c r="G48" s="204"/>
      <c r="H48" s="204"/>
      <c r="I48" s="80"/>
      <c r="L48" s="26"/>
    </row>
    <row r="49" spans="2:47" s="1" customFormat="1" ht="12" customHeight="1" x14ac:dyDescent="0.2">
      <c r="B49" s="26"/>
      <c r="C49" s="21" t="s">
        <v>87</v>
      </c>
      <c r="I49" s="80"/>
      <c r="L49" s="26"/>
    </row>
    <row r="50" spans="2:47" s="1" customFormat="1" ht="16.5" customHeight="1" x14ac:dyDescent="0.2">
      <c r="B50" s="26"/>
      <c r="E50" s="189" t="str">
        <f>E9</f>
        <v>SO 05 - Materiál SŽDC</v>
      </c>
      <c r="F50" s="188"/>
      <c r="G50" s="188"/>
      <c r="H50" s="188"/>
      <c r="I50" s="80"/>
      <c r="L50" s="26"/>
    </row>
    <row r="51" spans="2:47" s="1" customFormat="1" ht="6.95" customHeight="1" x14ac:dyDescent="0.2">
      <c r="B51" s="26"/>
      <c r="I51" s="80"/>
      <c r="L51" s="26"/>
    </row>
    <row r="52" spans="2:47" s="1" customFormat="1" ht="12" customHeight="1" x14ac:dyDescent="0.2">
      <c r="B52" s="26"/>
      <c r="C52" s="21" t="s">
        <v>20</v>
      </c>
      <c r="F52" s="12" t="str">
        <f>F12</f>
        <v xml:space="preserve"> </v>
      </c>
      <c r="I52" s="81" t="s">
        <v>22</v>
      </c>
      <c r="J52" s="42">
        <f>IF(J12="","",J12)</f>
        <v>0</v>
      </c>
      <c r="L52" s="26"/>
    </row>
    <row r="53" spans="2:47" s="1" customFormat="1" ht="6.95" customHeight="1" x14ac:dyDescent="0.2">
      <c r="B53" s="26"/>
      <c r="I53" s="80"/>
      <c r="L53" s="26"/>
    </row>
    <row r="54" spans="2:47" s="1" customFormat="1" ht="13.7" customHeight="1" x14ac:dyDescent="0.2">
      <c r="B54" s="26"/>
      <c r="C54" s="21" t="s">
        <v>23</v>
      </c>
      <c r="F54" s="12" t="str">
        <f>E15</f>
        <v xml:space="preserve"> </v>
      </c>
      <c r="I54" s="81" t="s">
        <v>28</v>
      </c>
      <c r="J54" s="24" t="str">
        <f>E21</f>
        <v xml:space="preserve"> </v>
      </c>
      <c r="L54" s="26"/>
    </row>
    <row r="55" spans="2:47" s="1" customFormat="1" ht="13.7" customHeight="1" x14ac:dyDescent="0.2">
      <c r="B55" s="26"/>
      <c r="C55" s="21" t="s">
        <v>26</v>
      </c>
      <c r="F55" s="12" t="str">
        <f>IF(E18="","",E18)</f>
        <v>Vyplň údaj</v>
      </c>
      <c r="I55" s="81" t="s">
        <v>30</v>
      </c>
      <c r="J55" s="24" t="str">
        <f>E24</f>
        <v xml:space="preserve"> </v>
      </c>
      <c r="L55" s="26"/>
    </row>
    <row r="56" spans="2:47" s="1" customFormat="1" ht="10.35" customHeight="1" x14ac:dyDescent="0.2">
      <c r="B56" s="26"/>
      <c r="I56" s="80"/>
      <c r="L56" s="26"/>
    </row>
    <row r="57" spans="2:47" s="1" customFormat="1" ht="29.25" customHeight="1" x14ac:dyDescent="0.2">
      <c r="B57" s="26"/>
      <c r="C57" s="98" t="s">
        <v>90</v>
      </c>
      <c r="D57" s="89"/>
      <c r="E57" s="89"/>
      <c r="F57" s="89"/>
      <c r="G57" s="89"/>
      <c r="H57" s="89"/>
      <c r="I57" s="99"/>
      <c r="J57" s="100" t="s">
        <v>91</v>
      </c>
      <c r="K57" s="89"/>
      <c r="L57" s="26"/>
    </row>
    <row r="58" spans="2:47" s="1" customFormat="1" ht="10.35" customHeight="1" x14ac:dyDescent="0.2">
      <c r="B58" s="26"/>
      <c r="I58" s="80"/>
      <c r="L58" s="26"/>
    </row>
    <row r="59" spans="2:47" s="1" customFormat="1" ht="22.9" customHeight="1" x14ac:dyDescent="0.2">
      <c r="B59" s="26"/>
      <c r="C59" s="101" t="s">
        <v>92</v>
      </c>
      <c r="I59" s="80"/>
      <c r="J59" s="56">
        <f>J79</f>
        <v>32523400</v>
      </c>
      <c r="L59" s="26"/>
      <c r="AU59" s="12" t="s">
        <v>93</v>
      </c>
    </row>
    <row r="60" spans="2:47" s="1" customFormat="1" ht="21.75" customHeight="1" x14ac:dyDescent="0.2">
      <c r="B60" s="26"/>
      <c r="I60" s="80"/>
      <c r="L60" s="26"/>
    </row>
    <row r="61" spans="2:47" s="1" customFormat="1" ht="6.95" customHeight="1" x14ac:dyDescent="0.2">
      <c r="B61" s="35"/>
      <c r="C61" s="36"/>
      <c r="D61" s="36"/>
      <c r="E61" s="36"/>
      <c r="F61" s="36"/>
      <c r="G61" s="36"/>
      <c r="H61" s="36"/>
      <c r="I61" s="96"/>
      <c r="J61" s="36"/>
      <c r="K61" s="36"/>
      <c r="L61" s="26"/>
    </row>
    <row r="65" spans="2:65" s="1" customFormat="1" ht="6.95" customHeight="1" x14ac:dyDescent="0.2">
      <c r="B65" s="37"/>
      <c r="C65" s="38"/>
      <c r="D65" s="38"/>
      <c r="E65" s="38"/>
      <c r="F65" s="38"/>
      <c r="G65" s="38"/>
      <c r="H65" s="38"/>
      <c r="I65" s="97"/>
      <c r="J65" s="38"/>
      <c r="K65" s="38"/>
      <c r="L65" s="26"/>
    </row>
    <row r="66" spans="2:65" s="1" customFormat="1" ht="24.95" customHeight="1" x14ac:dyDescent="0.2">
      <c r="B66" s="26"/>
      <c r="C66" s="16" t="s">
        <v>97</v>
      </c>
      <c r="I66" s="80"/>
      <c r="L66" s="26"/>
    </row>
    <row r="67" spans="2:65" s="1" customFormat="1" ht="6.95" customHeight="1" x14ac:dyDescent="0.2">
      <c r="B67" s="26"/>
      <c r="I67" s="80"/>
      <c r="L67" s="26"/>
    </row>
    <row r="68" spans="2:65" s="1" customFormat="1" ht="12" customHeight="1" x14ac:dyDescent="0.2">
      <c r="B68" s="26"/>
      <c r="C68" s="21" t="s">
        <v>16</v>
      </c>
      <c r="I68" s="80"/>
      <c r="L68" s="26"/>
    </row>
    <row r="69" spans="2:65" s="1" customFormat="1" ht="16.5" customHeight="1" x14ac:dyDescent="0.2">
      <c r="B69" s="26"/>
      <c r="E69" s="203" t="str">
        <f>E7</f>
        <v>Chropyně - Přerov</v>
      </c>
      <c r="F69" s="204"/>
      <c r="G69" s="204"/>
      <c r="H69" s="204"/>
      <c r="I69" s="80"/>
      <c r="L69" s="26"/>
    </row>
    <row r="70" spans="2:65" s="1" customFormat="1" ht="12" customHeight="1" x14ac:dyDescent="0.2">
      <c r="B70" s="26"/>
      <c r="C70" s="21" t="s">
        <v>87</v>
      </c>
      <c r="I70" s="80"/>
      <c r="L70" s="26"/>
    </row>
    <row r="71" spans="2:65" s="1" customFormat="1" ht="16.5" customHeight="1" x14ac:dyDescent="0.2">
      <c r="B71" s="26"/>
      <c r="E71" s="189" t="str">
        <f>E9</f>
        <v>SO 05 - Materiál SŽDC</v>
      </c>
      <c r="F71" s="188"/>
      <c r="G71" s="188"/>
      <c r="H71" s="188"/>
      <c r="I71" s="80"/>
      <c r="L71" s="26"/>
    </row>
    <row r="72" spans="2:65" s="1" customFormat="1" ht="6.95" customHeight="1" x14ac:dyDescent="0.2">
      <c r="B72" s="26"/>
      <c r="I72" s="80"/>
      <c r="L72" s="26"/>
    </row>
    <row r="73" spans="2:65" s="1" customFormat="1" ht="12" customHeight="1" x14ac:dyDescent="0.2">
      <c r="B73" s="26"/>
      <c r="C73" s="21" t="s">
        <v>20</v>
      </c>
      <c r="F73" s="12" t="str">
        <f>F12</f>
        <v xml:space="preserve"> </v>
      </c>
      <c r="I73" s="81" t="s">
        <v>22</v>
      </c>
      <c r="J73" s="42">
        <f>IF(J12="","",J12)</f>
        <v>0</v>
      </c>
      <c r="L73" s="26"/>
    </row>
    <row r="74" spans="2:65" s="1" customFormat="1" ht="6.95" customHeight="1" x14ac:dyDescent="0.2">
      <c r="B74" s="26"/>
      <c r="I74" s="80"/>
      <c r="L74" s="26"/>
    </row>
    <row r="75" spans="2:65" s="1" customFormat="1" ht="13.7" customHeight="1" x14ac:dyDescent="0.2">
      <c r="B75" s="26"/>
      <c r="C75" s="21" t="s">
        <v>23</v>
      </c>
      <c r="F75" s="12" t="str">
        <f>E15</f>
        <v xml:space="preserve"> </v>
      </c>
      <c r="I75" s="81" t="s">
        <v>28</v>
      </c>
      <c r="J75" s="24" t="str">
        <f>E21</f>
        <v xml:space="preserve"> </v>
      </c>
      <c r="L75" s="26"/>
    </row>
    <row r="76" spans="2:65" s="1" customFormat="1" ht="13.7" customHeight="1" x14ac:dyDescent="0.2">
      <c r="B76" s="26"/>
      <c r="C76" s="21" t="s">
        <v>26</v>
      </c>
      <c r="F76" s="12" t="str">
        <f>IF(E18="","",E18)</f>
        <v>Vyplň údaj</v>
      </c>
      <c r="I76" s="81" t="s">
        <v>30</v>
      </c>
      <c r="J76" s="24" t="str">
        <f>E24</f>
        <v xml:space="preserve"> </v>
      </c>
      <c r="L76" s="26"/>
    </row>
    <row r="77" spans="2:65" s="1" customFormat="1" ht="10.35" customHeight="1" x14ac:dyDescent="0.2">
      <c r="B77" s="26"/>
      <c r="I77" s="80"/>
      <c r="L77" s="26"/>
    </row>
    <row r="78" spans="2:65" s="9" customFormat="1" ht="29.25" customHeight="1" x14ac:dyDescent="0.2">
      <c r="B78" s="112"/>
      <c r="C78" s="113" t="s">
        <v>98</v>
      </c>
      <c r="D78" s="114" t="s">
        <v>51</v>
      </c>
      <c r="E78" s="114" t="s">
        <v>47</v>
      </c>
      <c r="F78" s="114" t="s">
        <v>48</v>
      </c>
      <c r="G78" s="114" t="s">
        <v>99</v>
      </c>
      <c r="H78" s="114" t="s">
        <v>100</v>
      </c>
      <c r="I78" s="115" t="s">
        <v>101</v>
      </c>
      <c r="J78" s="116" t="s">
        <v>91</v>
      </c>
      <c r="K78" s="117" t="s">
        <v>102</v>
      </c>
      <c r="L78" s="112"/>
      <c r="M78" s="49" t="s">
        <v>1</v>
      </c>
      <c r="N78" s="50" t="s">
        <v>36</v>
      </c>
      <c r="O78" s="50" t="s">
        <v>103</v>
      </c>
      <c r="P78" s="50" t="s">
        <v>104</v>
      </c>
      <c r="Q78" s="50" t="s">
        <v>105</v>
      </c>
      <c r="R78" s="50" t="s">
        <v>106</v>
      </c>
      <c r="S78" s="50" t="s">
        <v>107</v>
      </c>
      <c r="T78" s="51" t="s">
        <v>108</v>
      </c>
    </row>
    <row r="79" spans="2:65" s="1" customFormat="1" ht="22.9" customHeight="1" x14ac:dyDescent="0.25">
      <c r="B79" s="26"/>
      <c r="C79" s="54" t="s">
        <v>109</v>
      </c>
      <c r="I79" s="80"/>
      <c r="J79" s="118">
        <f>BK79</f>
        <v>32523400</v>
      </c>
      <c r="L79" s="26"/>
      <c r="M79" s="52"/>
      <c r="N79" s="43"/>
      <c r="O79" s="43"/>
      <c r="P79" s="119">
        <f>SUM(P80:P83)</f>
        <v>0</v>
      </c>
      <c r="Q79" s="43"/>
      <c r="R79" s="119">
        <f>SUM(R80:R83)</f>
        <v>4163.9279999999999</v>
      </c>
      <c r="S79" s="43"/>
      <c r="T79" s="120">
        <f>SUM(T80:T83)</f>
        <v>0</v>
      </c>
      <c r="AT79" s="12" t="s">
        <v>65</v>
      </c>
      <c r="AU79" s="12" t="s">
        <v>93</v>
      </c>
      <c r="BK79" s="121">
        <f>SUM(BK80:BK83)</f>
        <v>32523400</v>
      </c>
    </row>
    <row r="80" spans="2:65" s="1" customFormat="1" ht="16.5" customHeight="1" x14ac:dyDescent="0.2">
      <c r="B80" s="135"/>
      <c r="C80" s="151" t="s">
        <v>74</v>
      </c>
      <c r="D80" s="151" t="s">
        <v>211</v>
      </c>
      <c r="E80" s="152" t="s">
        <v>456</v>
      </c>
      <c r="F80" s="153" t="s">
        <v>457</v>
      </c>
      <c r="G80" s="154" t="s">
        <v>152</v>
      </c>
      <c r="H80" s="155">
        <v>10740</v>
      </c>
      <c r="I80" s="156">
        <v>1850</v>
      </c>
      <c r="J80" s="157">
        <f>ROUND(I80*H80,2)</f>
        <v>19869000</v>
      </c>
      <c r="K80" s="153" t="s">
        <v>119</v>
      </c>
      <c r="L80" s="158"/>
      <c r="M80" s="159" t="s">
        <v>1</v>
      </c>
      <c r="N80" s="160" t="s">
        <v>37</v>
      </c>
      <c r="O80" s="45"/>
      <c r="P80" s="145">
        <f>O80*H80</f>
        <v>0</v>
      </c>
      <c r="Q80" s="145">
        <v>0.32700000000000001</v>
      </c>
      <c r="R80" s="145">
        <f>Q80*H80</f>
        <v>3511.98</v>
      </c>
      <c r="S80" s="145">
        <v>0</v>
      </c>
      <c r="T80" s="146">
        <f>S80*H80</f>
        <v>0</v>
      </c>
      <c r="AR80" s="12" t="s">
        <v>155</v>
      </c>
      <c r="AT80" s="12" t="s">
        <v>211</v>
      </c>
      <c r="AU80" s="12" t="s">
        <v>66</v>
      </c>
      <c r="AY80" s="12" t="s">
        <v>112</v>
      </c>
      <c r="BE80" s="147">
        <f>IF(N80="základní",J80,0)</f>
        <v>19869000</v>
      </c>
      <c r="BF80" s="147">
        <f>IF(N80="snížená",J80,0)</f>
        <v>0</v>
      </c>
      <c r="BG80" s="147">
        <f>IF(N80="zákl. přenesená",J80,0)</f>
        <v>0</v>
      </c>
      <c r="BH80" s="147">
        <f>IF(N80="sníž. přenesená",J80,0)</f>
        <v>0</v>
      </c>
      <c r="BI80" s="147">
        <f>IF(N80="nulová",J80,0)</f>
        <v>0</v>
      </c>
      <c r="BJ80" s="12" t="s">
        <v>74</v>
      </c>
      <c r="BK80" s="147">
        <f>ROUND(I80*H80,2)</f>
        <v>19869000</v>
      </c>
      <c r="BL80" s="12" t="s">
        <v>120</v>
      </c>
      <c r="BM80" s="12" t="s">
        <v>458</v>
      </c>
    </row>
    <row r="81" spans="2:65" s="1" customFormat="1" x14ac:dyDescent="0.2">
      <c r="B81" s="26"/>
      <c r="D81" s="148" t="s">
        <v>122</v>
      </c>
      <c r="F81" s="149" t="s">
        <v>457</v>
      </c>
      <c r="I81" s="80"/>
      <c r="L81" s="26"/>
      <c r="M81" s="150"/>
      <c r="N81" s="45"/>
      <c r="O81" s="45"/>
      <c r="P81" s="45"/>
      <c r="Q81" s="45"/>
      <c r="R81" s="45"/>
      <c r="S81" s="45"/>
      <c r="T81" s="46"/>
      <c r="AT81" s="12" t="s">
        <v>122</v>
      </c>
      <c r="AU81" s="12" t="s">
        <v>66</v>
      </c>
    </row>
    <row r="82" spans="2:65" s="1" customFormat="1" ht="16.5" customHeight="1" x14ac:dyDescent="0.2">
      <c r="B82" s="135"/>
      <c r="C82" s="151" t="s">
        <v>76</v>
      </c>
      <c r="D82" s="151" t="s">
        <v>211</v>
      </c>
      <c r="E82" s="152" t="s">
        <v>459</v>
      </c>
      <c r="F82" s="153" t="s">
        <v>460</v>
      </c>
      <c r="G82" s="154" t="s">
        <v>152</v>
      </c>
      <c r="H82" s="155">
        <v>176</v>
      </c>
      <c r="I82" s="156">
        <v>71900</v>
      </c>
      <c r="J82" s="157">
        <f>ROUND(I82*H82,2)</f>
        <v>12654400</v>
      </c>
      <c r="K82" s="153" t="s">
        <v>119</v>
      </c>
      <c r="L82" s="158"/>
      <c r="M82" s="159" t="s">
        <v>1</v>
      </c>
      <c r="N82" s="160" t="s">
        <v>37</v>
      </c>
      <c r="O82" s="45"/>
      <c r="P82" s="145">
        <f>O82*H82</f>
        <v>0</v>
      </c>
      <c r="Q82" s="145">
        <v>3.70425</v>
      </c>
      <c r="R82" s="145">
        <f>Q82*H82</f>
        <v>651.94799999999998</v>
      </c>
      <c r="S82" s="145">
        <v>0</v>
      </c>
      <c r="T82" s="146">
        <f>S82*H82</f>
        <v>0</v>
      </c>
      <c r="AR82" s="12" t="s">
        <v>155</v>
      </c>
      <c r="AT82" s="12" t="s">
        <v>211</v>
      </c>
      <c r="AU82" s="12" t="s">
        <v>66</v>
      </c>
      <c r="AY82" s="12" t="s">
        <v>112</v>
      </c>
      <c r="BE82" s="147">
        <f>IF(N82="základní",J82,0)</f>
        <v>12654400</v>
      </c>
      <c r="BF82" s="147">
        <f>IF(N82="snížená",J82,0)</f>
        <v>0</v>
      </c>
      <c r="BG82" s="147">
        <f>IF(N82="zákl. přenesená",J82,0)</f>
        <v>0</v>
      </c>
      <c r="BH82" s="147">
        <f>IF(N82="sníž. přenesená",J82,0)</f>
        <v>0</v>
      </c>
      <c r="BI82" s="147">
        <f>IF(N82="nulová",J82,0)</f>
        <v>0</v>
      </c>
      <c r="BJ82" s="12" t="s">
        <v>74</v>
      </c>
      <c r="BK82" s="147">
        <f>ROUND(I82*H82,2)</f>
        <v>12654400</v>
      </c>
      <c r="BL82" s="12" t="s">
        <v>120</v>
      </c>
      <c r="BM82" s="12" t="s">
        <v>461</v>
      </c>
    </row>
    <row r="83" spans="2:65" s="1" customFormat="1" x14ac:dyDescent="0.2">
      <c r="B83" s="26"/>
      <c r="D83" s="148" t="s">
        <v>122</v>
      </c>
      <c r="F83" s="149" t="s">
        <v>460</v>
      </c>
      <c r="I83" s="80"/>
      <c r="L83" s="26"/>
      <c r="M83" s="161"/>
      <c r="N83" s="162"/>
      <c r="O83" s="162"/>
      <c r="P83" s="162"/>
      <c r="Q83" s="162"/>
      <c r="R83" s="162"/>
      <c r="S83" s="162"/>
      <c r="T83" s="163"/>
      <c r="AT83" s="12" t="s">
        <v>122</v>
      </c>
      <c r="AU83" s="12" t="s">
        <v>66</v>
      </c>
    </row>
    <row r="84" spans="2:65" s="1" customFormat="1" ht="6.95" customHeight="1" x14ac:dyDescent="0.2">
      <c r="B84" s="35"/>
      <c r="C84" s="36"/>
      <c r="D84" s="36"/>
      <c r="E84" s="36"/>
      <c r="F84" s="36"/>
      <c r="G84" s="36"/>
      <c r="H84" s="36"/>
      <c r="I84" s="96"/>
      <c r="J84" s="36"/>
      <c r="K84" s="36"/>
      <c r="L84" s="26"/>
    </row>
  </sheetData>
  <autoFilter ref="C78:K83"/>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01 - Chropyně - Věžky ...</vt:lpstr>
      <vt:lpstr>SO 02 - Věžky - Přerov (ST)</vt:lpstr>
      <vt:lpstr>SO 04 - VON společné</vt:lpstr>
      <vt:lpstr>SO 05 - Materiál SŽDC</vt:lpstr>
      <vt:lpstr>'Rekapitulace stavby'!Názvy_tisku</vt:lpstr>
      <vt:lpstr>'SO 01 - Chropyně - Věžky ...'!Názvy_tisku</vt:lpstr>
      <vt:lpstr>'SO 02 - Věžky - Přerov (ST)'!Názvy_tisku</vt:lpstr>
      <vt:lpstr>'SO 04 - VON společné'!Názvy_tisku</vt:lpstr>
      <vt:lpstr>'SO 05 - Materiál SŽDC'!Názvy_tisku</vt:lpstr>
      <vt:lpstr>'Rekapitulace stavby'!Oblast_tisku</vt:lpstr>
      <vt:lpstr>'SO 01 - Chropyně - Věžky ...'!Oblast_tisku</vt:lpstr>
      <vt:lpstr>'SO 02 - Věžky - Přerov (ST)'!Oblast_tisku</vt:lpstr>
      <vt:lpstr>'SO 04 - VON společné'!Oblast_tisku</vt:lpstr>
      <vt:lpstr>'SO 05 - Materiál SŽDC'!Oblast_tisku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Oulehla Zdeněk, Ing., ml.</dc:creator>
  <cp:lastModifiedBy>Duda Vlastimil, Ing.</cp:lastModifiedBy>
  <dcterms:created xsi:type="dcterms:W3CDTF">2019-11-20T08:42:39Z</dcterms:created>
  <dcterms:modified xsi:type="dcterms:W3CDTF">2020-01-09T07:37:49Z</dcterms:modified>
</cp:coreProperties>
</file>